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B511FE8E-DCCB-434A-BB77-C7B001BA8F1A}" xr6:coauthVersionLast="47" xr6:coauthVersionMax="47" xr10:uidLastSave="{00000000-0000-0000-0000-000000000000}"/>
  <bookViews>
    <workbookView xWindow="-120" yWindow="-120" windowWidth="38640" windowHeight="21240"/>
  </bookViews>
  <sheets>
    <sheet name="Publicity Program Guide 139248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 l="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E18" i="1"/>
  <c r="A19" i="1"/>
  <c r="B19" i="1"/>
  <c r="E19" i="1"/>
  <c r="A20" i="1"/>
  <c r="B20" i="1"/>
  <c r="E20" i="1"/>
  <c r="A21" i="1"/>
  <c r="B21" i="1"/>
  <c r="E21" i="1"/>
  <c r="A22" i="1"/>
  <c r="B22" i="1"/>
  <c r="E22" i="1"/>
  <c r="A23" i="1"/>
  <c r="B23" i="1"/>
  <c r="E23" i="1"/>
  <c r="A24" i="1"/>
  <c r="B24" i="1"/>
  <c r="E24" i="1"/>
  <c r="A25" i="1"/>
  <c r="B25" i="1"/>
  <c r="E25" i="1"/>
  <c r="A26" i="1"/>
  <c r="B26" i="1"/>
  <c r="E26" i="1"/>
  <c r="A27" i="1"/>
  <c r="B27" i="1"/>
  <c r="E27" i="1"/>
  <c r="A28" i="1"/>
  <c r="B28" i="1"/>
  <c r="E28" i="1"/>
  <c r="A29" i="1"/>
  <c r="B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E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A106" i="1"/>
  <c r="B106" i="1"/>
  <c r="E106" i="1"/>
  <c r="A107" i="1"/>
  <c r="B107" i="1"/>
  <c r="E107" i="1"/>
  <c r="A108" i="1"/>
  <c r="B108" i="1"/>
  <c r="E108" i="1"/>
  <c r="A109" i="1"/>
  <c r="B109" i="1"/>
  <c r="E109" i="1"/>
  <c r="A110" i="1"/>
  <c r="B110" i="1"/>
  <c r="E110" i="1"/>
  <c r="A111" i="1"/>
  <c r="B111" i="1"/>
  <c r="E111" i="1"/>
  <c r="A112" i="1"/>
  <c r="B112" i="1"/>
  <c r="E112" i="1"/>
  <c r="A113" i="1"/>
  <c r="B113" i="1"/>
  <c r="E113"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3" i="1"/>
  <c r="B133" i="1"/>
  <c r="E133" i="1"/>
  <c r="A134" i="1"/>
  <c r="B134" i="1"/>
  <c r="E134" i="1"/>
  <c r="A135" i="1"/>
  <c r="B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8" i="1"/>
  <c r="B158" i="1"/>
  <c r="E158"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A191" i="1"/>
  <c r="B191" i="1"/>
  <c r="E191" i="1"/>
  <c r="A192" i="1"/>
  <c r="B192" i="1"/>
  <c r="E192" i="1"/>
  <c r="A193" i="1"/>
  <c r="B193" i="1"/>
  <c r="E193" i="1"/>
  <c r="A194" i="1"/>
  <c r="B194" i="1"/>
  <c r="E194" i="1"/>
  <c r="A195" i="1"/>
  <c r="B195" i="1"/>
  <c r="E195" i="1"/>
  <c r="A196" i="1"/>
  <c r="B196" i="1"/>
  <c r="E196" i="1"/>
  <c r="A197" i="1"/>
  <c r="B197" i="1"/>
  <c r="E197" i="1"/>
  <c r="A198" i="1"/>
  <c r="B198" i="1"/>
  <c r="E198" i="1"/>
  <c r="A199" i="1"/>
  <c r="B199" i="1"/>
  <c r="E199" i="1"/>
  <c r="A200" i="1"/>
  <c r="B200" i="1"/>
  <c r="E200" i="1"/>
  <c r="A201" i="1"/>
  <c r="B201" i="1"/>
  <c r="E201" i="1"/>
  <c r="A202" i="1"/>
  <c r="B202" i="1"/>
  <c r="E202" i="1"/>
  <c r="A203" i="1"/>
  <c r="B203" i="1"/>
  <c r="E203" i="1"/>
  <c r="A204" i="1"/>
  <c r="B204" i="1"/>
  <c r="E204" i="1"/>
  <c r="A205" i="1"/>
  <c r="B205" i="1"/>
  <c r="E205" i="1"/>
  <c r="A206" i="1"/>
  <c r="B206" i="1"/>
  <c r="E206"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E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1" i="1"/>
  <c r="B251" i="1"/>
  <c r="E251"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B264" i="1"/>
  <c r="E264" i="1"/>
  <c r="A265" i="1"/>
  <c r="B265" i="1"/>
  <c r="E265" i="1"/>
  <c r="A266" i="1"/>
  <c r="B266" i="1"/>
  <c r="E266" i="1"/>
  <c r="A267" i="1"/>
  <c r="B267" i="1"/>
  <c r="E267" i="1"/>
  <c r="A268" i="1"/>
  <c r="B268" i="1"/>
  <c r="E268" i="1"/>
  <c r="A269" i="1"/>
  <c r="B269" i="1"/>
  <c r="E269" i="1"/>
  <c r="A270" i="1"/>
  <c r="B270" i="1"/>
  <c r="E270" i="1"/>
  <c r="A271" i="1"/>
  <c r="B271" i="1"/>
  <c r="E271" i="1"/>
  <c r="A272" i="1"/>
  <c r="B272" i="1"/>
  <c r="E272" i="1"/>
  <c r="A273" i="1"/>
  <c r="B273" i="1"/>
  <c r="E273" i="1"/>
  <c r="A274" i="1"/>
  <c r="B274" i="1"/>
  <c r="E274" i="1"/>
  <c r="A275" i="1"/>
  <c r="B275" i="1"/>
  <c r="E275" i="1"/>
  <c r="A276" i="1"/>
  <c r="B276" i="1"/>
  <c r="E276" i="1"/>
  <c r="A277" i="1"/>
  <c r="B277" i="1"/>
  <c r="E277" i="1"/>
  <c r="A278" i="1"/>
  <c r="B278" i="1"/>
  <c r="E278" i="1"/>
  <c r="A279" i="1"/>
  <c r="B279" i="1"/>
  <c r="E279" i="1"/>
  <c r="A280" i="1"/>
  <c r="B280" i="1"/>
  <c r="E280" i="1"/>
  <c r="A281" i="1"/>
  <c r="B281" i="1"/>
  <c r="E281" i="1"/>
  <c r="A282" i="1"/>
  <c r="B282" i="1"/>
  <c r="E282" i="1"/>
  <c r="A283" i="1"/>
  <c r="B283" i="1"/>
  <c r="E283" i="1"/>
  <c r="A284" i="1"/>
  <c r="B284" i="1"/>
  <c r="E284" i="1"/>
  <c r="A285" i="1"/>
  <c r="B285" i="1"/>
  <c r="E285" i="1"/>
</calcChain>
</file>

<file path=xl/sharedStrings.xml><?xml version="1.0" encoding="utf-8"?>
<sst xmlns="http://schemas.openxmlformats.org/spreadsheetml/2006/main" count="1699" uniqueCount="477">
  <si>
    <t>Date</t>
  </si>
  <si>
    <t>Start Time</t>
  </si>
  <si>
    <t>Title</t>
  </si>
  <si>
    <t>Classification</t>
  </si>
  <si>
    <t>Consumer Advice</t>
  </si>
  <si>
    <t>Digital Epg Synpopsis</t>
  </si>
  <si>
    <t>Episode Title</t>
  </si>
  <si>
    <t>Episode Number</t>
  </si>
  <si>
    <t>Repeat</t>
  </si>
  <si>
    <t>Series Number</t>
  </si>
  <si>
    <t>Year of Production</t>
  </si>
  <si>
    <t>Country of Origin</t>
  </si>
  <si>
    <t>Audio Description</t>
  </si>
  <si>
    <t>Volumz</t>
  </si>
  <si>
    <t>PG</t>
  </si>
  <si>
    <t xml:space="preserve">a l s </t>
  </si>
  <si>
    <t>Hosted by music guru Alec Doomadgee, we feature some of our best Indigenous musicians and go behind the scenes to have a 'dorris' and get the lowdown with your favourite artists from Oz and abroad.</t>
  </si>
  <si>
    <t>RPT</t>
  </si>
  <si>
    <t>AUSTRALIA</t>
  </si>
  <si>
    <t>Musomagic Outback Tracks</t>
  </si>
  <si>
    <t>G</t>
  </si>
  <si>
    <t>Showcasing songs and videos created in remote outback communities.</t>
  </si>
  <si>
    <t>Stanley Chasm</t>
  </si>
  <si>
    <t>Y</t>
  </si>
  <si>
    <t>Ballooning</t>
  </si>
  <si>
    <t>Coyote's Crazy Smart Science Show</t>
  </si>
  <si>
    <t>Science Questers get to ask Commander John Herrington what its like to be an Astronaut while Corey Gray shares what it's like to be part of a science team the proved Gravitational Waves!</t>
  </si>
  <si>
    <t>Astronomy</t>
  </si>
  <si>
    <t>CANADA</t>
  </si>
  <si>
    <t xml:space="preserve">My Animal Friends </t>
  </si>
  <si>
    <t>A unique look at the early life and development of young animals, edited and narrated from the viewpoint of the animals themselves.</t>
  </si>
  <si>
    <t>USA</t>
  </si>
  <si>
    <t>Molly Of Denali</t>
  </si>
  <si>
    <t>Molly and Trini try to check in early arriving guests at the Trading Post. When Molly and her friends arrive at their old clubhouse, they are surprised to find it half sunk into the ground!</t>
  </si>
  <si>
    <t>Night Manager, The / Not-So-Permafrost</t>
  </si>
  <si>
    <t>Raven's Quest</t>
  </si>
  <si>
    <t>Ravens Quest features profiles of Indigenous kids from across the Canada, showcasing their unique perspective on their day-to-day hobbies, their talents, and First Nations, Metis or Inuit practices.</t>
  </si>
  <si>
    <t>Jaylene And Jolene</t>
  </si>
  <si>
    <t>Wolf Joe</t>
  </si>
  <si>
    <t>When Buddy sets out to find a crow feather just like his father did as a kid he finds it challenging until he applies a clever strategy to earn his feather, which makes his father proud.</t>
  </si>
  <si>
    <t>Little Bear Chief</t>
  </si>
  <si>
    <t xml:space="preserve">Tales Of The Moana </t>
  </si>
  <si>
    <t>Motiktik and his family have a magical secret, but one day their secret is revealed and suddenly things go very wrong in their village.</t>
  </si>
  <si>
    <t>Fa'ata The Mermaid</t>
  </si>
  <si>
    <t>SAMOA</t>
  </si>
  <si>
    <t>Waabiny Time</t>
  </si>
  <si>
    <t>Kedala, day-time for the ngaangk, the sun and kedalak, night-time is when the miyak the moon comes out.</t>
  </si>
  <si>
    <t>Day And Night</t>
  </si>
  <si>
    <t>Move It Mob Style</t>
  </si>
  <si>
    <t xml:space="preserve">a </t>
  </si>
  <si>
    <t>Exciting fitness program, incorporating hip hop dance routines with the latest Aboriginal and Torres Strait Islander hip hop beats, while also delivering strong health messages!</t>
  </si>
  <si>
    <t>Bushwhacked</t>
  </si>
  <si>
    <t>Bungy jumping from high above the rainforest to plunging deep within, Kayne comes face to face with an ill tempered whistling tarantula in this episode of Bushwhacked about facing your fears!</t>
  </si>
  <si>
    <t>Tarantula</t>
  </si>
  <si>
    <t xml:space="preserve"> </t>
  </si>
  <si>
    <t>NC</t>
  </si>
  <si>
    <t>Exciting women’s AFL action from Queensland. Eight clubs will contest the 2022 QAFLW Flag</t>
  </si>
  <si>
    <t>Motorsport 2021: W Series: Driven</t>
  </si>
  <si>
    <t>All the best moments and highlights from the W Series 2021.</t>
  </si>
  <si>
    <t>Men's Softball National Championships John Reid Shield.</t>
  </si>
  <si>
    <t>Semi Final 2</t>
  </si>
  <si>
    <t>Rugby League: Nrl NT 2022</t>
  </si>
  <si>
    <t>NRL NT First Grade Men’s Premiership League 2022</t>
  </si>
  <si>
    <t>Ladies Gaelic Football</t>
  </si>
  <si>
    <t>High octane action from the 2017 Ladies Gaelic Football Association All-Ireland Finals.</t>
  </si>
  <si>
    <t>IRELAND</t>
  </si>
  <si>
    <t>Catch all the excitement of the NRL WA's Women's First Grade Premiership League of 2022.</t>
  </si>
  <si>
    <t xml:space="preserve">Power To The People </t>
  </si>
  <si>
    <t>With their lumber mill facing an uncertain future, the Teslin Tlingit Nation found a way to develop biomass solutions_x000D_
to solve their energy needs.</t>
  </si>
  <si>
    <t>Teslin</t>
  </si>
  <si>
    <t>Nitv News Update 2022</t>
  </si>
  <si>
    <t>The latest news from the oldest living culture, Join Natalie Ahmat and the team of NITV journalists for stories from an Indigenous perspective.</t>
  </si>
  <si>
    <t xml:space="preserve">Every Family Has A Secret </t>
  </si>
  <si>
    <t>Indian born siblings Priti Gatto and Prashant Ieraci go in search of the truth surrounding their mother's death, and the family they left behind when they were adopted by an Italian-Australian couple.</t>
  </si>
  <si>
    <t>Priti Gatto &amp; Prashant Ieraci And Dawn Slater</t>
  </si>
  <si>
    <t>Wik Vs Queensland</t>
  </si>
  <si>
    <t>A powerful insight into the High Court's decision to grant native title to the Wik people in 1996, and the dramatic political and cultural fallout that followed.</t>
  </si>
  <si>
    <t>The Habits Of New Norcia</t>
  </si>
  <si>
    <t xml:space="preserve">a w </t>
  </si>
  <si>
    <t>The true story of former Western Australian Aboriginal child 'inmates' of the New Norcia Benedictine Mission who were separated from their families and confined to this 'orphanage without orphans'.</t>
  </si>
  <si>
    <t>Yothu Yindi Tribute Concert</t>
  </si>
  <si>
    <t>A special tribute that recognises the contribution and the legacy that Yothu Yindi has made to our Indigenous voice on the National and International stage.</t>
  </si>
  <si>
    <t>Katherine Gorge</t>
  </si>
  <si>
    <t>Alice Dunes</t>
  </si>
  <si>
    <t>Kai and Anostin visit Iceland to see how geology, chemistry, physics and even creativity go into volcanology - the study of volcanoes.</t>
  </si>
  <si>
    <t>Volcanoes</t>
  </si>
  <si>
    <t>Wet cement ruins the gang's plans for a basketball rematch, so they create a new game called Mollyball! Looking through a travel guide of Alaskan villages, Molly discovers Qyah isn't included!</t>
  </si>
  <si>
    <t>Mollyball / Visit Qyah</t>
  </si>
  <si>
    <t>Dayton</t>
  </si>
  <si>
    <t>A friend's glider is damaged and the pals are sure Hank can fix it but when the powerful launcher he makes sends it on a wild flight they must use their speedy skills to rescue the runaway plane.</t>
  </si>
  <si>
    <t>Turtle Bay Flyers</t>
  </si>
  <si>
    <t>Tales Of The Moana</t>
  </si>
  <si>
    <t>Tuna is the Samoan word for Eel, and Tuna is the nastiest fish in the whole moana.  When humans arrive with a boat load of litter, will Tuna finally become a hero?</t>
  </si>
  <si>
    <t>Waisale The Whale Whisperer</t>
  </si>
  <si>
    <t>Kwort Kwobikin, to celebrate is deadly! Moort madja, family get-togethers are deadly!</t>
  </si>
  <si>
    <t>Celebrate</t>
  </si>
  <si>
    <t>Kayne is challenged to take a snap of a unique manta ray as tense moments at sea lead to a thrilling climax in this episode of Bushwhacked as we search the ocean to help a graceful species in need.</t>
  </si>
  <si>
    <t>Manta</t>
  </si>
  <si>
    <t>First Nations Arts Awards 2022</t>
  </si>
  <si>
    <t>Held each year on May 27 to mark the anniversary of the 1967 referendum, the First Nations Arts Awards recognise outstanding creativity and lifetime achievements of First Nations artists.</t>
  </si>
  <si>
    <t>Shortland Street</t>
  </si>
  <si>
    <t xml:space="preserve">a s </t>
  </si>
  <si>
    <t>Kelly-Anne tries to cover that she doesn't know Boyd, Boyd blows her cover and Ryan's immediately suspicious of her.</t>
  </si>
  <si>
    <t>NEW ZEALAND</t>
  </si>
  <si>
    <t xml:space="preserve">Red Chef Revival </t>
  </si>
  <si>
    <t>Host Shane Chartrand explores the iconic North Pacific Cannery on Canada's West Coast - a place where Chinese, Indigenous, and Japanese communities converged.</t>
  </si>
  <si>
    <t>Prince Rupert</t>
  </si>
  <si>
    <t>Kayne and Kamil meet the cast of mantas, dolphins, soldier crabs and turtles in Kayne's quest to help the endangered dugong from the threat of extinction in this important episode of Bushwhacked!</t>
  </si>
  <si>
    <t>Dugong</t>
  </si>
  <si>
    <t>The Magic Canoe</t>
  </si>
  <si>
    <t>Julie meets Passifou, the little gannets' fool. She would like to keep him forever, but the baby gets bored and ends up running away.</t>
  </si>
  <si>
    <t>To Each His Nest</t>
  </si>
  <si>
    <t>Buddy is so nervous around a new puppy, his fear turns a simple dog walking mission into a wild chase. chase. But when he sees the big pup is headed for danger he faces his fear and saves the day!</t>
  </si>
  <si>
    <t>Puppy Pile</t>
  </si>
  <si>
    <t>Aussie Bush Tales</t>
  </si>
  <si>
    <t>Three mischievous Aboriginal boys and their cousin Jedda always followed by their dingo puppy Snowy, go exploring and investigate new and exciting mysteries in the Aussie Bush.</t>
  </si>
  <si>
    <t>Pirates Of The Billabong</t>
  </si>
  <si>
    <t>Grace Beside Me</t>
  </si>
  <si>
    <t>Fuzzy and her class visit Lola's Forest but when they get separated they learn a powerful lesson.</t>
  </si>
  <si>
    <t>Grace</t>
  </si>
  <si>
    <t>When one of Connie's prized turkeys goes missing on Molly and Tooey's watch, it's up to them to track it down, Molly, Tooey, and Trini decide to build their own sailboat and voyage to distant waters.</t>
  </si>
  <si>
    <t>Reading The Mud / Unsinkable Molly Mabray</t>
  </si>
  <si>
    <t>Our Stories</t>
  </si>
  <si>
    <t>The inspiring and candid story of Carolynanha Johnson, a much-loved Adnyamathanha Elder, who talks about her diagnosis with cancer and how her story may help save the lives of others in her community.</t>
  </si>
  <si>
    <t>Why Me?</t>
  </si>
  <si>
    <t xml:space="preserve">Our Stories </t>
  </si>
  <si>
    <t>The moment you step onto the grounds of Dunwich State School on North Stradbroke Island, you realise there's something special happening here.</t>
  </si>
  <si>
    <t>Dunwich</t>
  </si>
  <si>
    <t>APTN National News</t>
  </si>
  <si>
    <t>News week in review from Canada's Indigenous broadcaster APTN.</t>
  </si>
  <si>
    <t>Bamay</t>
  </si>
  <si>
    <t>A slow TV showcase of the stunning landscapes found in Darumbal, Ngaro, Guugu Yimithirr, Tiwi &amp; Bathurst Island Country.</t>
  </si>
  <si>
    <t>Darumbal, Ngaro, Guugu Yimithirr, Tiwi &amp; Bathurst Island Country</t>
  </si>
  <si>
    <t>Extreme Africa</t>
  </si>
  <si>
    <t>Etosha was once a great lake that dried up and now only fills with water during the summer rains. All life here runs to a rhythm fuelled by water, directing the movement and survival of every species.</t>
  </si>
  <si>
    <t>Etosha: The Great White Place</t>
  </si>
  <si>
    <t>M</t>
  </si>
  <si>
    <t xml:space="preserve">a q </t>
  </si>
  <si>
    <t>Arrernte woman Danielle Chisholm seeks answers to a 100 year old mystery - is she descended from an illegitimate child born to Prince Edward VIII after his 1920 tour of Australia?</t>
  </si>
  <si>
    <t>Danielle Chisholm And Heather Horne</t>
  </si>
  <si>
    <t>Living Black</t>
  </si>
  <si>
    <t>For performer Mitch Tambo, culture and language are important ways of life. Karla Grant travelled to Victoria to hear about Mitch's life, love of language and to find out how he's handling fatherhood.</t>
  </si>
  <si>
    <t>Mitch Tambo - Walanbaa Man</t>
  </si>
  <si>
    <t>Carry The Flag</t>
  </si>
  <si>
    <t>This is a rich and powerful story of a man whose design created meaning for a people once invisible to mainland Australia, the people of the Torres Strait</t>
  </si>
  <si>
    <t>The Tracker</t>
  </si>
  <si>
    <t xml:space="preserve">a q v </t>
  </si>
  <si>
    <t>Three men on horseback and an Aboriginal tracker are pursuing another Aboriginal man accused of murder.</t>
  </si>
  <si>
    <t>Two Cars, One Night</t>
  </si>
  <si>
    <t>In this Academy Award-nominated short film, Romeo, Ed, and Polly wait in two cars after dark while their parents are inside the pub, drinking. Soon cross-car rivalry warms to budding friendship.</t>
  </si>
  <si>
    <t>Songlines on Screen</t>
  </si>
  <si>
    <t>Yarripiri the giant ancestral taipan created the Jardiwanpa Songline through his journey, bringing songs, law and the Jardiwanpa fire ceremony to Warlpiri people.</t>
  </si>
  <si>
    <t>Yarripiri's Journey</t>
  </si>
  <si>
    <t>Slow TV is back on NITV with more beautiful Bamay. Bamay III celebrates great Australian islands and saltwater country. Sit back and relax with the healing powers of country.</t>
  </si>
  <si>
    <t>North Stradbroke Island, Quandamooka Country Interstitial</t>
  </si>
  <si>
    <t>Arnhern Land</t>
  </si>
  <si>
    <t>Todd River</t>
  </si>
  <si>
    <t>We head to Blackfoot Territory on the prairies where the Science Questers learn about the Buffalo Treaty, the restoration of Buffalo and how important to Buffalo are to the eco-balance of the prairie.</t>
  </si>
  <si>
    <t>Buffalo</t>
  </si>
  <si>
    <t>A routine science expedition becomes a rescue mission when Nina hurts her ankle. Molly and Mom join Randall and his family in Sitka for their traditional canoe trip to Celebration in Juneau.</t>
  </si>
  <si>
    <t>Rocky Rescue / Canoe Journey</t>
  </si>
  <si>
    <t>Ansen is a ten-year-old boy from the Tsuut'ina nation outside of Calgary, Alberta. He rides horses bareback, a long-standing tradition among First Nation horsemen.</t>
  </si>
  <si>
    <t>Ansen</t>
  </si>
  <si>
    <t>Pilot Adventure Sue flies the friends to a remote location where she teaches them tracking skills but she loses the airplane keys so Nina must use her special lynx-like abilities to get them home.</t>
  </si>
  <si>
    <t>Making Tracks</t>
  </si>
  <si>
    <t>Waisale is a human boy with a best friend called Popo - who happens to be a whale! But what can a boy like Waisale do when his BFF is in danger?</t>
  </si>
  <si>
    <t>Motiktik The Fisherman</t>
  </si>
  <si>
    <t>Noongar people have been solid tool makers for a long, long time. Karli, the boomerang and kitj, the spear are very useful tools.</t>
  </si>
  <si>
    <t>Traditional Tools</t>
  </si>
  <si>
    <t>Kamil challenges Kayne to snaffle an egg from beneath a roosting emu using traditional Wiradjuri methods in one of Bushwhacked's strangest missions yet!</t>
  </si>
  <si>
    <t>Emu</t>
  </si>
  <si>
    <t>Road Open</t>
  </si>
  <si>
    <t>Stories from St Joseph's School and community in Kununurra, Western Australia.</t>
  </si>
  <si>
    <t>Kununurra - St Joseph's</t>
  </si>
  <si>
    <t>Milpirri - Winds Of Change</t>
  </si>
  <si>
    <t>Wanta is an initiated Warlpiri man who shares a deeply refreshing perspective on the challenges for his remote community in Central Australia.</t>
  </si>
  <si>
    <t>A discussion, led by Jeff McMullan, on Constitutional Recognition of Aboriginal and Torres Strait Islander Peoples with the Federal Government's Expert panel member The Hon. Fred Chaney.</t>
  </si>
  <si>
    <t>Tom is gracious in his rejection of Rico's impulsive kiss, prompting Rico to warm to him even more. Their closeness is evident to a returning Jack, who's wary of how involved Tom has become.</t>
  </si>
  <si>
    <t xml:space="preserve">a d l </t>
  </si>
  <si>
    <t>Following an epidemic of suicides and gun violence, the youth of Maskwacis are re-writing their future. Rich Francis finds new meaning to reconciliation by cooking moose nose ragu for the community.</t>
  </si>
  <si>
    <t>Maskwacis</t>
  </si>
  <si>
    <t>Kamil challenges Kayne to rescue a venomous, temperamental King Brown snake - and the King Brown is not too happy about it!</t>
  </si>
  <si>
    <t>King Brown Snake</t>
  </si>
  <si>
    <t>Pam doesn't say what she really wants and accumulates frustrations. When she meets the chicoque (skunk in the Cree and Metis language), she realizes that it would be better to say what bothers her.</t>
  </si>
  <si>
    <t>Pam And The Chicoque</t>
  </si>
  <si>
    <t>The trio invent their own sports competition but Joe becomes focused on winning until Buddy reminds them it's about fun as a team.</t>
  </si>
  <si>
    <t>Power Of Three</t>
  </si>
  <si>
    <t>Wedge Tailed Eagle</t>
  </si>
  <si>
    <t>Fuzzy learns that if she doesn't respect her gift, she will lose it.</t>
  </si>
  <si>
    <t>Molly and the gang organize an outhouse race to determine who will become 'Winter Champions'. Great Aunt Merna keeps losing her keys, Molly creates a video to help Merna train her dog to find them.</t>
  </si>
  <si>
    <t>Winter Champions / Hus-Keys</t>
  </si>
  <si>
    <t>The track from Oodnadatta to Marree is old, really old. It predates the Silk Road by about 50,000 years and was a traditional trade route for the Arabana people for over a thousand generations.</t>
  </si>
  <si>
    <t>Joel Brown, a Gunditjmara man, is heading home. He'll meet family, friends, see Country, and learn about family and his people's history.</t>
  </si>
  <si>
    <t>Coming Home</t>
  </si>
  <si>
    <t xml:space="preserve">Indian Country Today </t>
  </si>
  <si>
    <t>Native American News</t>
  </si>
  <si>
    <t>A slow TV showcase of the stunning landscapes found in Wiradjuri Country along the waters of the Murrumbidgee River.</t>
  </si>
  <si>
    <t>Murrumbidgee River - Wiradjuri Country</t>
  </si>
  <si>
    <t>Follow the massive 2200 kilometers watery flow of South Africa's Orange river from its origins to where it spills out into the Atlantic Ocean.</t>
  </si>
  <si>
    <t>The Point</t>
  </si>
  <si>
    <t>Join John Paul Janke and Narelda Jacobs for unique analysis and First Nations perspectives on the biggest stories of the week</t>
  </si>
  <si>
    <t>Wellington Paranormal</t>
  </si>
  <si>
    <t>Minogue and O'Leary go back in time to the 90s but on returning, discover they've created an apocalyptic new timeline where Sarge was never a cop.</t>
  </si>
  <si>
    <t>Time Cop</t>
  </si>
  <si>
    <t>Over The Black Dot</t>
  </si>
  <si>
    <t>Rugby league analytics at its best. Join your host Dean Widders as he breaks down every play from every round, every week from the greatest game of all rugby league.</t>
  </si>
  <si>
    <t>Feeding The Scrum 2022</t>
  </si>
  <si>
    <t>Join the best blackfullah athletes and entertainers to talk sports, pop culture and the issues that affect us all in a fly on the wall chat between friends.</t>
  </si>
  <si>
    <t>Radiance</t>
  </si>
  <si>
    <t>A mother's death draws her three disparate, distant daughters back to their ramshackle childhood homewhere they are forced to confront their mother's legacy of half-truths and unfinished business.</t>
  </si>
  <si>
    <t>Songlines</t>
  </si>
  <si>
    <t>Steve Jamijinpa Patrick embarks on an epic journey to rediscover the secrets of how to make rain, Warlpiri-style.</t>
  </si>
  <si>
    <t>Ngapa Jukurrpa - Water Songline</t>
  </si>
  <si>
    <t>A slow TV showcase of the stunning landscapes found in Larrakia and Wulwulam Country.</t>
  </si>
  <si>
    <t>Larrakia &amp; Wulwulam Country</t>
  </si>
  <si>
    <t>Kakadu</t>
  </si>
  <si>
    <t>Ooraminna</t>
  </si>
  <si>
    <t>Isa asks us to consider how we can live in the city and still have traditional plants and medicines and our Knowledge Holders show us how!</t>
  </si>
  <si>
    <t>Cityfood</t>
  </si>
  <si>
    <t>An approaching storm forces Molly, Grandpa Nat, and Mom to make an impromptu landing on the  island of Atka, Inspired by Randall's snowboarding video antics, Molly decides to make her own video.</t>
  </si>
  <si>
    <t>Seal Dance / Snowboarding Qyah Style</t>
  </si>
  <si>
    <t>Marissa is an 11-year-old Ojibwe girl from Curve Lake, Ontario. She goes out in a canoe to harvest wild rice by hand.  It's a seed that's a traditional food for her people.</t>
  </si>
  <si>
    <t>Marissa</t>
  </si>
  <si>
    <t>Joe is sure he'll win the sports competition with Mishoom as his partner but when it turns out he's with Kookum he tries to win alone until a canoe rescue reminds him to use teamwork.</t>
  </si>
  <si>
    <t>Team Supreme</t>
  </si>
  <si>
    <t>Losi is the best fisherman in the whole Moana, who also happens to be a very naughty Giant.</t>
  </si>
  <si>
    <t>Do you feel djoorabiny, do you feel happy? Or do you feel menditj, do you feel sick? Make sure you share how you feel with someone who cares. It's moorditj koolangka!</t>
  </si>
  <si>
    <t>Feelings</t>
  </si>
  <si>
    <t xml:space="preserve">Move It Mob Style </t>
  </si>
  <si>
    <t>We're here to get you moving and keeping fit and healthy. So get your mum, dad, brothers, sisters, aunties and uncles wherever you are to come and Move it Mob Style!</t>
  </si>
  <si>
    <t>Kayne and Kamil are on a soaring mission from Perth to Lorna Glen deep in the Western Australia desert, where Kayne must follow and observe the movements of a Wedge-Tailed Eagle.</t>
  </si>
  <si>
    <t>A short documentary that explores the culture and history in the Indigenous community of Warmun in the Kimberley region of Western Australia.</t>
  </si>
  <si>
    <t>Warnum</t>
  </si>
  <si>
    <t>Characters Of Broome</t>
  </si>
  <si>
    <t xml:space="preserve">a d w </t>
  </si>
  <si>
    <t>Peter Yu's story will step behind his public image and reveal the private man and what drives him.</t>
  </si>
  <si>
    <t>Peter Yu</t>
  </si>
  <si>
    <t>Songs From The Inside</t>
  </si>
  <si>
    <t>The Recordings: Artists must restore the faith as students falter under the glare of baring their souls while the clock is ticking.</t>
  </si>
  <si>
    <t>Artie: Our Tribute To A Legend</t>
  </si>
  <si>
    <t>We remember and celebrate the life and achievements of the late great Arthur Beetson. Hosted by Brad Cooke and Mark Beetson.</t>
  </si>
  <si>
    <t xml:space="preserve">a d l s </t>
  </si>
  <si>
    <t>Having overheard that Zara might be alive, a conflicted Kelly-Anne can't bring herself to tell Boyd straight away. But when he's loving and sweet after a night together, she finally blurts the truth.</t>
  </si>
  <si>
    <t>Braving a recent breakup, host Shane Chartrand visits the Blood Tribe, a First Nations band government in southern Alberta, Canada, to cook a bison heart over an open fire.</t>
  </si>
  <si>
    <t>Blood Tribe</t>
  </si>
  <si>
    <t>Kayne and Kamil brave shark infested waters, dodge salt-water crocodiles and come face to face with venomous sea snakes before meeting the box jellyfish!</t>
  </si>
  <si>
    <t>Box Jellyfish</t>
  </si>
  <si>
    <t>Nico makes others angry because he 'cries wolf' to get their attention. His comical adventure will make him realize that 'crying wolf' can have unpleasant consequences!</t>
  </si>
  <si>
    <t>Nico Cries Wolf</t>
  </si>
  <si>
    <t>Hoping to win the local art contest each of the trio search for something interesting in nature to paint.</t>
  </si>
  <si>
    <t>Painting Party</t>
  </si>
  <si>
    <t>Drifting Desert Sand</t>
  </si>
  <si>
    <t>Fuzzy's premonitions and Pop's search for his Ancestors threaten Harmony day.</t>
  </si>
  <si>
    <t>Blackbird</t>
  </si>
  <si>
    <t>A sensational video turns Molly's excitement about an upcoming dentist visit into panic. It's all fun and secret spy games until Molly and Tooey stumble across a mystery visitor in Qyah.</t>
  </si>
  <si>
    <t>Tooth Or Consequences / Qyah Spy</t>
  </si>
  <si>
    <t>This is the story of Aunty June Murray who grew up in a mission, worked as a domestic servant and helped her community. In 2019 at 91 years of age, she was awarded the Order of Australia.</t>
  </si>
  <si>
    <t>Aunty June Murray</t>
  </si>
  <si>
    <t>Introducing the talented triple threat Taj Jamieson, this young Broome man can act, dance and he can sing.</t>
  </si>
  <si>
    <t>Taj Jamieson</t>
  </si>
  <si>
    <t>A weekly current-affairs show that examines New Zealand and international stories through a Maori lens.</t>
  </si>
  <si>
    <t>From the Torres Straits to Tasmania and everywhere in between - Bamay is a slow TV showcase of Australia's most stunning landscapes. NITV pays tribute to that which gives us life: Country.</t>
  </si>
  <si>
    <t>Great Blue Wild</t>
  </si>
  <si>
    <t>Located in the wild blue waters of the south-eastern Pacific. And ringed by one of the world's richest coral reefs, Cocos is a Holy Grail for divers and undersea explorers.</t>
  </si>
  <si>
    <t>Cocos Island</t>
  </si>
  <si>
    <t>Growing up, the identity of Linda Lawless' father was kept hidden from her. Only recently Linda learnt the startling truth - her father was a Catholic priest.</t>
  </si>
  <si>
    <t>Linda Lawless And Lisa Bird</t>
  </si>
  <si>
    <t>Yokayi Footy 2022</t>
  </si>
  <si>
    <t>Yokayi is victory! An AFL show with heart - Yokayi Footy is fun, fresh and everything that we love about the game! Hosted by Megan Waters and Andrew Krakouer.</t>
  </si>
  <si>
    <t>Gooreng Gooreng Country Interstitial</t>
  </si>
  <si>
    <t>Sweet Country</t>
  </si>
  <si>
    <t xml:space="preserve">a v </t>
  </si>
  <si>
    <t>Sweet Country is set in 1929 in the outback of the Northern Territory. When Aboriginal stockman Sam kills a white station owner in self-defence, Sam and his wife Lizzie are forced to go on the run.</t>
  </si>
  <si>
    <t>First School At Middle Beach</t>
  </si>
  <si>
    <t>The story of Brian and Violet Carter who travelled back to Ardyaloon (One Arm Point on the Dampier Peninsula WA) in the 1970's and established the first school at Middle Beach.</t>
  </si>
  <si>
    <t>Mataranka</t>
  </si>
  <si>
    <t>Hermannsburg</t>
  </si>
  <si>
    <t>Isa asks why Animal habitats are important and what we can learn from animals and how to be grateful for the food, shelter, knowledge and medicines our animal relatives provide.</t>
  </si>
  <si>
    <t>Animals</t>
  </si>
  <si>
    <t>When Molly finds out there is no statue of the heroic dog Balto in nearby Nenana. Molly's basketball team, the Qyah Northern Lights, are dribbling basketballs while snowshoeing to raise money.</t>
  </si>
  <si>
    <t>Welcome Home Balto / Snow Jam</t>
  </si>
  <si>
    <t>Cameron is a 10-year-old Mohawk boy from the Six Nations of the Grand River, Ontario.  Cameron is super sporty and loves to play hockey and lacrosse.</t>
  </si>
  <si>
    <t>Cameron</t>
  </si>
  <si>
    <t>Nina's special gift for Kookum is taken from her and when she must decide whether to chase the culprit or rescue Smudge the puppy from a rooftop, she makes the right choice.</t>
  </si>
  <si>
    <t>Birthday Surprise</t>
  </si>
  <si>
    <t>Fa'ata is the last mermaid left in the entire Moana - and this episode of Tales of the Moana reveals how you might be able to see her with your own eyes!</t>
  </si>
  <si>
    <t>There are maar keny bonar, six seasons. Birak is hot time, time for djiba-djobaliny, swimming time.</t>
  </si>
  <si>
    <t>Seasons And Weather</t>
  </si>
  <si>
    <t>Bushwhacked's intrepid hosts are on a mission to the Bullo River in the Northern Territory to explore a potentially new distinct crocodile species - the Freshwater Pygmy Crocodile.</t>
  </si>
  <si>
    <t>Pygmy Crocs</t>
  </si>
  <si>
    <t>Stories from Warlawurru Catholic School and community of Red Hill in regional Western Australia.</t>
  </si>
  <si>
    <t>Red Hills</t>
  </si>
  <si>
    <t>K'gari, Butchulla Country Interstitial</t>
  </si>
  <si>
    <t xml:space="preserve">a d l v </t>
  </si>
  <si>
    <t>Dawn's mortified her rant about Samira went out online but initially resists Prince's plea that his focus is only on her now.</t>
  </si>
  <si>
    <t>An annual deadly horse race brings host Cezin Nottaway to Nemaiah Valley, a First Nations reserve and ranching community in the interior of British Columbia.</t>
  </si>
  <si>
    <t>Nemaiah Valley</t>
  </si>
  <si>
    <t>Kayne challenges Kamil to 5 mission in 24 hours in and around Sydney in a frantic race against the clock episode of Bushwhacked!</t>
  </si>
  <si>
    <t>Urban Animals</t>
  </si>
  <si>
    <t>When Julie gets stuck in the pond, she is too embarrassed and proud to ask for help. On an expedition, she will understand that everyone needs help sometimes and that it's okay to ask for it!</t>
  </si>
  <si>
    <t>Julie And The Mockingbird</t>
  </si>
  <si>
    <t>When the kids think there is a giant snake in the lake they are determined to solve the mystery. The monster is really a long line of plastic trash they are motivated to clean up Thunder Lake beach.</t>
  </si>
  <si>
    <t>Operation Clean Up</t>
  </si>
  <si>
    <t>Marlee's Gift To Jedda</t>
  </si>
  <si>
    <t>Fuzzy is haunted by her Uncle Lefty, leaving her with a moral dilemma that threatens her friendship with Tui.</t>
  </si>
  <si>
    <t>Catch Your Death</t>
  </si>
  <si>
    <t>When Trini confesses that she's never seen the Northern Lights, Molly makes it her mission to show them to her. After an awesome jig dance at the Tribal Hall, Molly can't wait for her fiddle lessons.</t>
  </si>
  <si>
    <t>Turn On The Northern Lights / Fiddlesticks</t>
  </si>
  <si>
    <t>A company plans to develop land around the former Deebing Creek Mission and cemetery, causing upset amongst the traditional owners who protest against the company to save their land.</t>
  </si>
  <si>
    <t>Deebing Creek</t>
  </si>
  <si>
    <t>The Yapas, more than teammates, it's a sisterhood. Coming together through sport and culture, they aim to win both on and off the field.</t>
  </si>
  <si>
    <t>The 77 Percent</t>
  </si>
  <si>
    <t>Africa is home to a large number of youth as they constitute 77 per cent of the continent's population. A few ambitious youngsters come together to share their vision for the continent's future.</t>
  </si>
  <si>
    <t>GERMANY</t>
  </si>
  <si>
    <t>The Socorro Islands have been called 'The Mexican Galapagos'. Like the Galapagos the deep blue waters of Socorro overflow with wildlife.</t>
  </si>
  <si>
    <t>Socorro Islands, Mexico</t>
  </si>
  <si>
    <t xml:space="preserve">Going Places With Ernie Dingo </t>
  </si>
  <si>
    <t>Ernie visits the Blue Mountains in NSW to meet up with an enthusiastic cave guide, a Gundungurra man maintaining his connection to Country, and a nature lover who finds solace in this wilderness.</t>
  </si>
  <si>
    <t>Blue Mountains</t>
  </si>
  <si>
    <t>Tribal</t>
  </si>
  <si>
    <t>An Indigenous man is found frozen to death on a remote reserve road.</t>
  </si>
  <si>
    <t>Starlight, Starbright</t>
  </si>
  <si>
    <t xml:space="preserve">Samson And Delilah </t>
  </si>
  <si>
    <t>Samson and Delilah's world is small. An isolated Aboriginal community in the Central Australian Desert. When tragedy strikes they turn their backs on home and embark on a journey of survival.</t>
  </si>
  <si>
    <t>Jupurrurla - Man of Media</t>
  </si>
  <si>
    <t>The story of Warlpiri elder and lawman, Francis Jupurrurla Kelly, who was instrumental in starting the Indigneous media industry in Australia and who now serves as Chair of the Central Land Council.</t>
  </si>
  <si>
    <t>Palm Valley</t>
  </si>
  <si>
    <t>Anzac Hill</t>
  </si>
  <si>
    <t>Isa asks, 'What is your favourite game?' and our Science Questers take a look at how to design your own video game.</t>
  </si>
  <si>
    <t>Video Games</t>
  </si>
  <si>
    <t>After losing one of her favorite Suki mittens, Molly must retrace her steps to track it down. It's Father's Day and Molly has the perfect idea for a gift.</t>
  </si>
  <si>
    <t>Whole Mitten Kaboodle, The / Eagle Tale</t>
  </si>
  <si>
    <t>Hope is an 11-year-old Ojibwe girl from Wikwemkoong, Ontario.  Her family is part of the Three Fires Confederacy.  Hope loves to plant corn, beans and squash in her traditional Three Sisters garden.</t>
  </si>
  <si>
    <t>Hope</t>
  </si>
  <si>
    <t>The friends are sure the creature following their boat is a lake monster but after their motor fails and they use their skills to capture it they discover it's the solution to getting them home.</t>
  </si>
  <si>
    <t>Thunderlake Monster</t>
  </si>
  <si>
    <t>Alulelei is a terrible fisherman, but boy can he sing.  One day someone very important vanishes and Alulelei must figure out how the stars will help bring them home.</t>
  </si>
  <si>
    <t>Lani The Dolphin Girl</t>
  </si>
  <si>
    <t>Celebrate Nyoongar Culture and learn more about our country with Waabiny Time</t>
  </si>
  <si>
    <t>The beautiful Noosa coastline is the backdrop for a shower that Kayne won't be forgetting in a hurry.</t>
  </si>
  <si>
    <t>Humpback Whale</t>
  </si>
  <si>
    <t>Stories from Birlirr Ngawiyiwu Catholic School and the community of Ringer Soak in regional Western Australia.</t>
  </si>
  <si>
    <t>Ringer Soak</t>
  </si>
  <si>
    <t>Woman Who Returns</t>
  </si>
  <si>
    <t>Heather didn't know she was Haida until she was 16. Now, she's returning toHaida Gwaii to join her clan and receive her Haida name.</t>
  </si>
  <si>
    <t>Having secured Ryan's arrest, Boyd's determined again to believe they will eventually find Zara. But a devastated Rani argues that Ryan made it clear that Zara is actually dead.</t>
  </si>
  <si>
    <t>Off The Grid With Pio</t>
  </si>
  <si>
    <t>Pio travels to Ohakana Island in the Ohiwa harbour in the Bay of Plenty to meet Simone and Gerry Magner to learn about solar power, how to keep bees and the joys of collecting oysters.</t>
  </si>
  <si>
    <t>Simone And Gerry Magner</t>
  </si>
  <si>
    <t>While she's playing with two little porcupines, Pam stands on the tail of one of them. Claiming it was an accident, she refuses to apologize. Later, she realizes that apologizing is nice thing to do.</t>
  </si>
  <si>
    <t>Pam's Apology</t>
  </si>
  <si>
    <t>When Smudge the puppy runs wildly around Turtle Bay instead of letting the kids take him to the vet he also snatches Handyman Hank's delivery list.</t>
  </si>
  <si>
    <t>Smudge On The Run</t>
  </si>
  <si>
    <t>Rats In The Mia Mia</t>
  </si>
  <si>
    <t>When Aunty Min helps Fuzzy with a love spell, things don't quite work out the way she planned.</t>
  </si>
  <si>
    <t>Love Me, Love Me Not</t>
  </si>
  <si>
    <t>When Molly fins out that her Mom was once an ice sculptor, she decides to organize an ice-sculpting competition. Molly's excitement about her first totem pole raising in Sitka quickly turns to panic.</t>
  </si>
  <si>
    <t>Ice Sculpture / Tale Of A Totem</t>
  </si>
  <si>
    <t xml:space="preserve">Our Stories 2020 </t>
  </si>
  <si>
    <t>Travelling nurse Aunty Faith Thomas retells her amazing life story as an Australian cricketer whose trailblazing achievements are widely unknown and sadly unheralded.</t>
  </si>
  <si>
    <t>Before Her Time</t>
  </si>
  <si>
    <t>Jesse Simpson and Lydia Ozies are two young adventure bloggers who search to find the 'old ways' on how to survive on Country.</t>
  </si>
  <si>
    <t>On My Father's Country</t>
  </si>
  <si>
    <t>Nitv News: Nula 2022</t>
  </si>
  <si>
    <t>The islands of the Bahamas are a stunning nature-lover's paradise spread over more than 100,000 square miles of the Atlantic Ocean, about 150 miles from Florida's south-eastern coast.</t>
  </si>
  <si>
    <t>Bahamas</t>
  </si>
  <si>
    <t>Rabbit-Proof Fence</t>
  </si>
  <si>
    <t xml:space="preserve">q </t>
  </si>
  <si>
    <t>Based on a true story, three Aboriginal girls escape after being taken from their family in 1931 as part of the 'White Australia' policy, and set off on a treacherous journey to find their way home.</t>
  </si>
  <si>
    <t>Bedtime Stories</t>
  </si>
  <si>
    <t>Bob Burruwal and Lena Yarinkura tell the story of Ngalbenbe (The Sun Story) in the Kune language.</t>
  </si>
  <si>
    <t>Sun Story</t>
  </si>
  <si>
    <t>Land Bilong Islanders</t>
  </si>
  <si>
    <t>Murray Island (Mer) is one of the most beautiful and isolated places in Australia, is at the centre of a legal battle that questions the very basis of European settlement in Australia.</t>
  </si>
  <si>
    <t>Take Our Voices</t>
  </si>
  <si>
    <t>A small Maori language school in the North of New Zealand have made it their priority to keep the Maori language alive amongst their students.</t>
  </si>
  <si>
    <t>Maningrida</t>
  </si>
  <si>
    <t>Isa introduces us to the world of virtual reality and our Science Questers hang out with Indigenous artists developing their own virtual reality!</t>
  </si>
  <si>
    <t>Vr</t>
  </si>
  <si>
    <t>Molly and Trini gather supplies to make suncatchers for their friends, but they lose the beads on the way home. Molly wants to surprise Mom with a pair of traditional beaded slippers for her birthday.</t>
  </si>
  <si>
    <t>Molly's Valentines Day Disaster / Porcupine Slippers</t>
  </si>
  <si>
    <t>Simon is a 9-year-old Inuk boy who lives in Ottawa, Ontario. His passions are painting and photography and he's a very talented artist. One of his paintings sold at a gallery!</t>
  </si>
  <si>
    <t>Simon</t>
  </si>
  <si>
    <t>Important packages must be delivered by the friends but Joe can't run and jump through the forest as well as Nina and Buddy and feels useless until Kookum helps him realize that his special skill.</t>
  </si>
  <si>
    <t>Package Run</t>
  </si>
  <si>
    <t>Meilani is a special brown butterfly who lives in a pond in Tonga. She slurps the tears of sharks when they're sad. But her greatest dream is to dance with the rainbow coloured butterflies.</t>
  </si>
  <si>
    <t>Faiana The Fairy</t>
  </si>
  <si>
    <t>It's a mission that smacks of a needle in a haystack; the boys are in a hot-air balloon above Canberra to spot an incredibly elusive and rare Albino Kangaroo.</t>
  </si>
  <si>
    <t>Albino Kangaroo</t>
  </si>
  <si>
    <t xml:space="preserve">Covid Nations </t>
  </si>
  <si>
    <t>How a remote and resilient Navajo community, struggling to cope during the COVID pandemic, is helped by a Naturopath and Herbalist.</t>
  </si>
  <si>
    <t>WA Men's Field Hockey</t>
  </si>
  <si>
    <t>Premier Division 1 Men’s Field Hockey from Western Australia</t>
  </si>
  <si>
    <t xml:space="preserve">Premier Division 1 Women’s Field Hockey from Western Australia. </t>
  </si>
  <si>
    <t>Scottish Women's Premier League</t>
  </si>
  <si>
    <t>Celtic, Rangers, Hibernian, and Glasgow City feature heavily in Scotland’s topflight for women.</t>
  </si>
  <si>
    <t>SCOTLAND</t>
  </si>
  <si>
    <t>Small Business Secrets</t>
  </si>
  <si>
    <t>Host Ricardo Goncalves shines a light on the small business owners and innovators playing a vital role in Australia's economic growth.</t>
  </si>
  <si>
    <t>Chuck And The First People's Kitchen</t>
  </si>
  <si>
    <t>Chuck learns about urban foraging and cooking traditional foods with Montreal's native communities.</t>
  </si>
  <si>
    <t>Montreal - Urban Foraging And Meal Preparation</t>
  </si>
  <si>
    <t>The Casketeers</t>
  </si>
  <si>
    <t>Francis grapples with who is his number one amongst the staff. A beloved mother passes away at home, and one of Francis' cousins says goodbye to the neighbour who raised her as her own.</t>
  </si>
  <si>
    <t>Nature's Great Migration</t>
  </si>
  <si>
    <t>In Ivvavik National Park in Canada’s western Arctic, over 100,000 caribou will trek through these mountains facing hungry wolves, starving bears, deep snowy plateau’s and ragging ice strewn rivers.</t>
  </si>
  <si>
    <t>Caribou</t>
  </si>
  <si>
    <t>UNITED KINGDOM</t>
  </si>
  <si>
    <t>Greatest Hits Of The 70s</t>
  </si>
  <si>
    <t xml:space="preserve">l </t>
  </si>
  <si>
    <t>Saturday Night Fever soundtrack producer Bill Oakes and keyboard player Blue Weaver recall the ground breaking recording of 'Stayin' Alive' by the Bee Gees in the legendary 'Honky Chateau' studio.</t>
  </si>
  <si>
    <t>The Descent</t>
  </si>
  <si>
    <t>MA</t>
  </si>
  <si>
    <t xml:space="preserve">h v </t>
  </si>
  <si>
    <t>An all-women caving expedition goes horribly wrong, as the explorers become trapped and ultimately pursued by a strange breed of predators.</t>
  </si>
  <si>
    <t>Pam And The Snake</t>
  </si>
  <si>
    <t>Pam is afraid to grow up. When she meets Cuckoo the snake, she realizes that growing up means growing stronger.</t>
  </si>
  <si>
    <t>Qaflw Premiership Season 2022</t>
  </si>
  <si>
    <t>Softball 2022: John Reid Shield</t>
  </si>
  <si>
    <t>Nrl WA Women's First Grade Premiership League</t>
  </si>
  <si>
    <t>Yellowstone</t>
  </si>
  <si>
    <t>Summer. As the spring melts the winter snow, the full extent of Yellowstone is gradually revealed.</t>
  </si>
  <si>
    <t>Summer</t>
  </si>
  <si>
    <t>Fire and Water</t>
  </si>
  <si>
    <t>Julie is careless in leaving a paper bag lying around in the forest. When she meets a careless camper, she realizes that even a small bag can have serious consequences.</t>
  </si>
  <si>
    <t>Nico and the Dung Beetle</t>
  </si>
  <si>
    <t>Nico is really horrified at the idea of cleaning toilets. It's in the funny adventure, by meeting a dung beetle, that he will understand that there is no such thing as a thankless job.</t>
  </si>
  <si>
    <t xml:space="preserve">Constitutional Reform </t>
  </si>
  <si>
    <t>The Sweetest Gift</t>
  </si>
  <si>
    <t>The 50,000 Year Old Silk Road</t>
  </si>
  <si>
    <t>The Linear Oasis</t>
  </si>
  <si>
    <t>The Tale Of The Terrible Tuna</t>
  </si>
  <si>
    <t>The Travelers' Treasure Hunt</t>
  </si>
  <si>
    <t>Being a goalie causes Pam stress. During a treasure hunt, Pam will realize that there is no point in taking all the pressure on her shoulders.</t>
  </si>
  <si>
    <t>Te Ao With Moana</t>
  </si>
  <si>
    <t>The Magic Shell</t>
  </si>
  <si>
    <t>Julie And Mimi The Ant</t>
  </si>
  <si>
    <t>Julie uses her strength to take an object she covets. In a funny adventure, she will become aware that it is not at all pleasant to be taken something by force.</t>
  </si>
  <si>
    <t>The Yapas</t>
  </si>
  <si>
    <t>Nico Is Worried</t>
  </si>
  <si>
    <t>Nico doesn't think it's so bad to ignore the instructions he receives. In adventure, he worries when Pam doesn't respect the instructions and isn't at the meeting point at the agreed time.</t>
  </si>
  <si>
    <t>The Secrets</t>
  </si>
  <si>
    <t>Pam has fun with Amak, a puppy who wants to dig a tunnel under the snow but Pam objects, it could be dangerous. Amak makes Pam promise to keep her tunnel a secret. Worried about the puppy's safety, she resolves to reveal the secret.</t>
  </si>
  <si>
    <t>WA Women's Field Hockey</t>
  </si>
  <si>
    <t>AFL</t>
  </si>
  <si>
    <t>MOTORSPORTS</t>
  </si>
  <si>
    <t>SOFTBALL</t>
  </si>
  <si>
    <t>RUGBY LEAGUE</t>
  </si>
  <si>
    <t>GAELIC FOOTBALL</t>
  </si>
  <si>
    <t>NEW SERIES - POWER TO THE PEOPLE</t>
  </si>
  <si>
    <t>NEW SERIES -YELLOWSTONE</t>
  </si>
  <si>
    <t>FEATURE DOCUMENTARY</t>
  </si>
  <si>
    <t>NATURAL HISTORY</t>
  </si>
  <si>
    <t>FACTUAL SERIES</t>
  </si>
  <si>
    <t>LIVING BLACK</t>
  </si>
  <si>
    <t>THE POINT</t>
  </si>
  <si>
    <t>COMEDY SERIES</t>
  </si>
  <si>
    <t>OVER THE BLACK DOT</t>
  </si>
  <si>
    <t>NEW SERIES</t>
  </si>
  <si>
    <t>YOKAYI FOOTY</t>
  </si>
  <si>
    <t>FEATURE DOCUMENTARY ENCORE</t>
  </si>
  <si>
    <t>GOING PLACES</t>
  </si>
  <si>
    <t>NEW DRAMA</t>
  </si>
  <si>
    <t>THURSDAY NIGHT MOVIE</t>
  </si>
  <si>
    <t>FAMILY MOVIE</t>
  </si>
  <si>
    <t>BEDTIME STORIES</t>
  </si>
  <si>
    <t>SPORT</t>
  </si>
  <si>
    <t>SCOTTISH PREMIER LEAGUE</t>
  </si>
  <si>
    <t>ENTERTAINMENT</t>
  </si>
  <si>
    <t>FOOD</t>
  </si>
  <si>
    <t>DOCUMENTARY SERIES</t>
  </si>
  <si>
    <t>DOCUMENTARY</t>
  </si>
  <si>
    <t>SATURDAY NIGHT FILM</t>
  </si>
  <si>
    <t>MOVIE</t>
  </si>
  <si>
    <t>FEEDING THE SCRUM</t>
  </si>
  <si>
    <t>MUSIC</t>
  </si>
  <si>
    <t>Week 23: Sunday 29th May to Saturday 4th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</si>
</sst>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2">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center" wrapText="1"/>
    </xf>
    <xf numFmtId="0" fontId="13" fillId="33" borderId="0" xfId="28" applyFont="1" applyFill="1" applyAlignment="1">
      <alignment horizontal="center" vertical="center" wrapText="1"/>
    </xf>
    <xf numFmtId="0" fontId="13" fillId="34" borderId="0" xfId="28" applyFont="1" applyFill="1" applyAlignment="1">
      <alignment horizontal="center" vertical="center" wrapText="1"/>
    </xf>
    <xf numFmtId="0" fontId="0" fillId="35" borderId="0" xfId="0" applyFill="1" applyAlignment="1">
      <alignment vertical="top" wrapText="1"/>
    </xf>
    <xf numFmtId="0" fontId="0" fillId="35" borderId="0" xfId="0" applyFill="1" applyAlignment="1">
      <alignment horizontal="center" vertical="center"/>
    </xf>
    <xf numFmtId="0" fontId="0" fillId="35" borderId="0" xfId="0" applyFill="1" applyAlignment="1">
      <alignment wrapText="1"/>
    </xf>
    <xf numFmtId="0" fontId="18" fillId="0" borderId="0" xfId="0" applyFont="1" applyAlignment="1">
      <alignment horizontal="left"/>
    </xf>
    <xf numFmtId="0" fontId="18" fillId="0" borderId="0" xfId="0" applyFont="1" applyAlignment="1">
      <alignment horizontal="lef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381000</xdr:colOff>
      <xdr:row>1</xdr:row>
      <xdr:rowOff>28575</xdr:rowOff>
    </xdr:to>
    <xdr:pic>
      <xdr:nvPicPr>
        <xdr:cNvPr id="1026" name="Picture 1">
          <a:extLst>
            <a:ext uri="{FF2B5EF4-FFF2-40B4-BE49-F238E27FC236}">
              <a16:creationId xmlns:a16="http://schemas.microsoft.com/office/drawing/2014/main" id="{B04BD857-CFD0-2D4E-F4A7-487900DF6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533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5"/>
  <sheetViews>
    <sheetView tabSelected="1" workbookViewId="0">
      <pane ySplit="3" topLeftCell="A4" activePane="bottomLeft" state="frozen"/>
      <selection pane="bottomLeft" activeCell="C4" sqref="C4"/>
    </sheetView>
  </sheetViews>
  <sheetFormatPr defaultRowHeight="15" x14ac:dyDescent="0.25"/>
  <cols>
    <col min="1" max="1" width="10.140625" style="2" bestFit="1" customWidth="1"/>
    <col min="2" max="2" width="9.5703125" style="2" bestFit="1" customWidth="1"/>
    <col min="3" max="3" width="36.140625" style="1" customWidth="1"/>
    <col min="4" max="4" width="35.140625" style="1" customWidth="1"/>
    <col min="5" max="5" width="13.5703125" style="2" bestFit="1" customWidth="1"/>
    <col min="6" max="6" width="15.140625" style="2" bestFit="1" customWidth="1"/>
    <col min="7" max="7" width="12.140625" style="2" bestFit="1" customWidth="1"/>
    <col min="8" max="8" width="15.85546875" style="2" bestFit="1" customWidth="1"/>
    <col min="9" max="9" width="6.85546875" style="2" bestFit="1" customWidth="1"/>
    <col min="10" max="10" width="16.85546875" style="2" customWidth="1"/>
    <col min="11" max="11" width="33.42578125" style="3" customWidth="1"/>
    <col min="12" max="12" width="16.7109375" style="2" bestFit="1" customWidth="1"/>
    <col min="13" max="14" width="16.140625" style="2" bestFit="1" customWidth="1"/>
  </cols>
  <sheetData>
    <row r="1" spans="1:14" ht="153.94999999999999" customHeight="1" x14ac:dyDescent="0.25"/>
    <row r="2" spans="1:14" s="10" customFormat="1" ht="15.75" x14ac:dyDescent="0.25">
      <c r="A2" s="10" t="s">
        <v>476</v>
      </c>
      <c r="C2" s="11"/>
      <c r="D2" s="11"/>
      <c r="K2" s="11"/>
    </row>
    <row r="3" spans="1:14" x14ac:dyDescent="0.25">
      <c r="A3" s="2" t="s">
        <v>0</v>
      </c>
      <c r="B3" s="2" t="s">
        <v>1</v>
      </c>
      <c r="C3" s="1" t="s">
        <v>2</v>
      </c>
      <c r="D3" s="1" t="s">
        <v>6</v>
      </c>
      <c r="E3" s="2" t="s">
        <v>9</v>
      </c>
      <c r="F3" s="2" t="s">
        <v>7</v>
      </c>
      <c r="G3" s="2" t="s">
        <v>3</v>
      </c>
      <c r="H3" s="2" t="s">
        <v>4</v>
      </c>
      <c r="I3" s="2" t="s">
        <v>8</v>
      </c>
      <c r="K3" s="3" t="s">
        <v>5</v>
      </c>
      <c r="L3" s="2" t="s">
        <v>10</v>
      </c>
      <c r="M3" s="2" t="s">
        <v>11</v>
      </c>
      <c r="N3" s="2" t="s">
        <v>12</v>
      </c>
    </row>
    <row r="4" spans="1:14" ht="105" x14ac:dyDescent="0.25">
      <c r="A4" s="2" t="str">
        <f t="shared" ref="A4:A35" si="0">"2022-05-29"</f>
        <v>2022-05-29</v>
      </c>
      <c r="B4" s="2" t="str">
        <f>"0500"</f>
        <v>0500</v>
      </c>
      <c r="C4" s="1" t="s">
        <v>13</v>
      </c>
      <c r="E4" s="2" t="str">
        <f>"02"</f>
        <v>02</v>
      </c>
      <c r="F4" s="2">
        <v>12</v>
      </c>
      <c r="G4" s="2" t="s">
        <v>14</v>
      </c>
      <c r="H4" s="2" t="s">
        <v>15</v>
      </c>
      <c r="I4" s="2" t="s">
        <v>17</v>
      </c>
      <c r="J4" s="5"/>
      <c r="K4" s="3" t="s">
        <v>16</v>
      </c>
      <c r="L4" s="2">
        <v>2011</v>
      </c>
      <c r="M4" s="2" t="s">
        <v>18</v>
      </c>
    </row>
    <row r="5" spans="1:14" ht="45" x14ac:dyDescent="0.25">
      <c r="A5" s="2" t="str">
        <f t="shared" si="0"/>
        <v>2022-05-29</v>
      </c>
      <c r="B5" s="2" t="str">
        <f>"0600"</f>
        <v>0600</v>
      </c>
      <c r="C5" s="1" t="s">
        <v>19</v>
      </c>
      <c r="D5" s="1" t="s">
        <v>22</v>
      </c>
      <c r="E5" s="2" t="str">
        <f>"02"</f>
        <v>02</v>
      </c>
      <c r="F5" s="2">
        <v>13</v>
      </c>
      <c r="G5" s="2" t="s">
        <v>20</v>
      </c>
      <c r="I5" s="2" t="s">
        <v>17</v>
      </c>
      <c r="J5" s="5"/>
      <c r="K5" s="3" t="s">
        <v>21</v>
      </c>
      <c r="L5" s="2">
        <v>2019</v>
      </c>
      <c r="M5" s="2" t="s">
        <v>18</v>
      </c>
    </row>
    <row r="6" spans="1:14" ht="45" x14ac:dyDescent="0.25">
      <c r="A6" s="2" t="str">
        <f t="shared" si="0"/>
        <v>2022-05-29</v>
      </c>
      <c r="B6" s="2" t="str">
        <f>"0625"</f>
        <v>0625</v>
      </c>
      <c r="C6" s="1" t="s">
        <v>19</v>
      </c>
      <c r="D6" s="1" t="s">
        <v>24</v>
      </c>
      <c r="E6" s="2" t="str">
        <f>"02"</f>
        <v>02</v>
      </c>
      <c r="F6" s="2">
        <v>1</v>
      </c>
      <c r="G6" s="2" t="s">
        <v>20</v>
      </c>
      <c r="I6" s="2" t="s">
        <v>17</v>
      </c>
      <c r="J6" s="5"/>
      <c r="K6" s="3" t="s">
        <v>21</v>
      </c>
      <c r="L6" s="2">
        <v>2019</v>
      </c>
      <c r="M6" s="2" t="s">
        <v>18</v>
      </c>
    </row>
    <row r="7" spans="1:14" ht="90" x14ac:dyDescent="0.25">
      <c r="A7" s="2" t="str">
        <f t="shared" si="0"/>
        <v>2022-05-29</v>
      </c>
      <c r="B7" s="2" t="str">
        <f>"0650"</f>
        <v>0650</v>
      </c>
      <c r="C7" s="1" t="s">
        <v>25</v>
      </c>
      <c r="D7" s="1" t="s">
        <v>27</v>
      </c>
      <c r="E7" s="2" t="str">
        <f>"02"</f>
        <v>02</v>
      </c>
      <c r="F7" s="2">
        <v>7</v>
      </c>
      <c r="G7" s="2" t="s">
        <v>20</v>
      </c>
      <c r="I7" s="2" t="s">
        <v>17</v>
      </c>
      <c r="J7" s="5"/>
      <c r="K7" s="3" t="s">
        <v>26</v>
      </c>
      <c r="L7" s="2">
        <v>2018</v>
      </c>
      <c r="M7" s="2" t="s">
        <v>28</v>
      </c>
    </row>
    <row r="8" spans="1:14" ht="75" x14ac:dyDescent="0.25">
      <c r="A8" s="2" t="str">
        <f t="shared" si="0"/>
        <v>2022-05-29</v>
      </c>
      <c r="B8" s="2" t="str">
        <f>"0715"</f>
        <v>0715</v>
      </c>
      <c r="C8" s="1" t="s">
        <v>29</v>
      </c>
      <c r="E8" s="2" t="str">
        <f>"03"</f>
        <v>03</v>
      </c>
      <c r="F8" s="2">
        <v>10</v>
      </c>
      <c r="G8" s="2" t="s">
        <v>20</v>
      </c>
      <c r="I8" s="2" t="s">
        <v>17</v>
      </c>
      <c r="J8" s="5"/>
      <c r="K8" s="3" t="s">
        <v>30</v>
      </c>
      <c r="L8" s="2">
        <v>2015</v>
      </c>
      <c r="M8" s="2" t="s">
        <v>31</v>
      </c>
    </row>
    <row r="9" spans="1:14" ht="90" x14ac:dyDescent="0.25">
      <c r="A9" s="2" t="str">
        <f t="shared" si="0"/>
        <v>2022-05-29</v>
      </c>
      <c r="B9" s="2" t="str">
        <f>"0730"</f>
        <v>0730</v>
      </c>
      <c r="C9" s="1" t="s">
        <v>32</v>
      </c>
      <c r="D9" s="1" t="s">
        <v>34</v>
      </c>
      <c r="E9" s="2" t="str">
        <f t="shared" ref="E9:E14" si="1">"01"</f>
        <v>01</v>
      </c>
      <c r="F9" s="2">
        <v>20</v>
      </c>
      <c r="G9" s="2" t="s">
        <v>20</v>
      </c>
      <c r="I9" s="2" t="s">
        <v>17</v>
      </c>
      <c r="J9" s="5"/>
      <c r="K9" s="3" t="s">
        <v>33</v>
      </c>
      <c r="L9" s="2">
        <v>2019</v>
      </c>
      <c r="M9" s="2" t="s">
        <v>31</v>
      </c>
    </row>
    <row r="10" spans="1:14" ht="90" x14ac:dyDescent="0.25">
      <c r="A10" s="2" t="str">
        <f t="shared" si="0"/>
        <v>2022-05-29</v>
      </c>
      <c r="B10" s="2" t="str">
        <f>"0755"</f>
        <v>0755</v>
      </c>
      <c r="C10" s="1" t="s">
        <v>35</v>
      </c>
      <c r="D10" s="1" t="s">
        <v>37</v>
      </c>
      <c r="E10" s="2" t="str">
        <f t="shared" si="1"/>
        <v>01</v>
      </c>
      <c r="F10" s="2">
        <v>19</v>
      </c>
      <c r="G10" s="2" t="s">
        <v>20</v>
      </c>
      <c r="I10" s="2" t="s">
        <v>17</v>
      </c>
      <c r="J10" s="5"/>
      <c r="K10" s="3" t="s">
        <v>36</v>
      </c>
      <c r="L10" s="2">
        <v>2018</v>
      </c>
      <c r="M10" s="2" t="s">
        <v>28</v>
      </c>
    </row>
    <row r="11" spans="1:14" ht="90" x14ac:dyDescent="0.25">
      <c r="A11" s="2" t="str">
        <f t="shared" si="0"/>
        <v>2022-05-29</v>
      </c>
      <c r="B11" s="2" t="str">
        <f>"0805"</f>
        <v>0805</v>
      </c>
      <c r="C11" s="1" t="s">
        <v>38</v>
      </c>
      <c r="D11" s="1" t="s">
        <v>40</v>
      </c>
      <c r="E11" s="2" t="str">
        <f t="shared" si="1"/>
        <v>01</v>
      </c>
      <c r="F11" s="2">
        <v>12</v>
      </c>
      <c r="G11" s="2" t="s">
        <v>20</v>
      </c>
      <c r="I11" s="2" t="s">
        <v>17</v>
      </c>
      <c r="J11" s="5"/>
      <c r="K11" s="3" t="s">
        <v>39</v>
      </c>
      <c r="L11" s="2">
        <v>2020</v>
      </c>
      <c r="M11" s="2" t="s">
        <v>28</v>
      </c>
    </row>
    <row r="12" spans="1:14" ht="75" x14ac:dyDescent="0.25">
      <c r="A12" s="2" t="str">
        <f t="shared" si="0"/>
        <v>2022-05-29</v>
      </c>
      <c r="B12" s="2" t="str">
        <f>"0815"</f>
        <v>0815</v>
      </c>
      <c r="C12" s="1" t="s">
        <v>41</v>
      </c>
      <c r="D12" s="1" t="s">
        <v>43</v>
      </c>
      <c r="E12" s="2" t="str">
        <f t="shared" si="1"/>
        <v>01</v>
      </c>
      <c r="F12" s="2">
        <v>4</v>
      </c>
      <c r="G12" s="2" t="s">
        <v>20</v>
      </c>
      <c r="I12" s="2" t="s">
        <v>17</v>
      </c>
      <c r="J12" s="5"/>
      <c r="K12" s="3" t="s">
        <v>42</v>
      </c>
      <c r="L12" s="2">
        <v>2021</v>
      </c>
      <c r="M12" s="2" t="s">
        <v>44</v>
      </c>
    </row>
    <row r="13" spans="1:14" ht="60" x14ac:dyDescent="0.25">
      <c r="A13" s="2" t="str">
        <f t="shared" si="0"/>
        <v>2022-05-29</v>
      </c>
      <c r="B13" s="2" t="str">
        <f>"0820"</f>
        <v>0820</v>
      </c>
      <c r="C13" s="1" t="s">
        <v>45</v>
      </c>
      <c r="D13" s="1" t="s">
        <v>47</v>
      </c>
      <c r="E13" s="2" t="str">
        <f t="shared" si="1"/>
        <v>01</v>
      </c>
      <c r="F13" s="2">
        <v>9</v>
      </c>
      <c r="G13" s="2" t="s">
        <v>20</v>
      </c>
      <c r="I13" s="2" t="s">
        <v>17</v>
      </c>
      <c r="J13" s="5"/>
      <c r="K13" s="3" t="s">
        <v>46</v>
      </c>
      <c r="L13" s="2">
        <v>2009</v>
      </c>
      <c r="M13" s="2" t="s">
        <v>31</v>
      </c>
    </row>
    <row r="14" spans="1:14" ht="90" x14ac:dyDescent="0.25">
      <c r="A14" s="2" t="str">
        <f t="shared" si="0"/>
        <v>2022-05-29</v>
      </c>
      <c r="B14" s="2" t="str">
        <f>"0845"</f>
        <v>0845</v>
      </c>
      <c r="C14" s="1" t="s">
        <v>48</v>
      </c>
      <c r="E14" s="2" t="str">
        <f t="shared" si="1"/>
        <v>01</v>
      </c>
      <c r="F14" s="2">
        <v>18</v>
      </c>
      <c r="G14" s="2" t="s">
        <v>14</v>
      </c>
      <c r="H14" s="2" t="s">
        <v>49</v>
      </c>
      <c r="I14" s="2" t="s">
        <v>17</v>
      </c>
      <c r="J14" s="5"/>
      <c r="K14" s="3" t="s">
        <v>50</v>
      </c>
      <c r="L14" s="2">
        <v>2012</v>
      </c>
      <c r="M14" s="2" t="s">
        <v>18</v>
      </c>
    </row>
    <row r="15" spans="1:14" ht="90" x14ac:dyDescent="0.25">
      <c r="A15" s="2" t="str">
        <f t="shared" si="0"/>
        <v>2022-05-29</v>
      </c>
      <c r="B15" s="2" t="str">
        <f>"0910"</f>
        <v>0910</v>
      </c>
      <c r="C15" s="1" t="s">
        <v>51</v>
      </c>
      <c r="D15" s="1" t="s">
        <v>53</v>
      </c>
      <c r="E15" s="2" t="str">
        <f>"02"</f>
        <v>02</v>
      </c>
      <c r="F15" s="2">
        <v>11</v>
      </c>
      <c r="G15" s="2" t="s">
        <v>14</v>
      </c>
      <c r="I15" s="2" t="s">
        <v>17</v>
      </c>
      <c r="J15" s="5"/>
      <c r="K15" s="3" t="s">
        <v>52</v>
      </c>
      <c r="L15" s="2">
        <v>2014</v>
      </c>
      <c r="M15" s="2" t="s">
        <v>18</v>
      </c>
    </row>
    <row r="16" spans="1:14" ht="60" x14ac:dyDescent="0.25">
      <c r="A16" s="2" t="str">
        <f t="shared" si="0"/>
        <v>2022-05-29</v>
      </c>
      <c r="B16" s="2" t="str">
        <f>"0935"</f>
        <v>0935</v>
      </c>
      <c r="C16" s="1" t="s">
        <v>109</v>
      </c>
      <c r="D16" s="1" t="s">
        <v>415</v>
      </c>
      <c r="E16" s="2" t="str">
        <f>"05"</f>
        <v>05</v>
      </c>
      <c r="F16" s="2">
        <v>1</v>
      </c>
      <c r="J16" s="5"/>
      <c r="K16" s="4" t="s">
        <v>416</v>
      </c>
      <c r="L16" s="2">
        <v>2021</v>
      </c>
      <c r="M16" s="2" t="s">
        <v>28</v>
      </c>
    </row>
    <row r="17" spans="1:14" ht="45" x14ac:dyDescent="0.25">
      <c r="A17" s="8" t="str">
        <f t="shared" si="0"/>
        <v>2022-05-29</v>
      </c>
      <c r="B17" s="8" t="str">
        <f>"1000"</f>
        <v>1000</v>
      </c>
      <c r="C17" s="9" t="s">
        <v>417</v>
      </c>
      <c r="D17" s="9"/>
      <c r="E17" s="8" t="str">
        <f>"2022"</f>
        <v>2022</v>
      </c>
      <c r="F17" s="8">
        <v>5</v>
      </c>
      <c r="G17" s="8" t="s">
        <v>55</v>
      </c>
      <c r="H17" s="8"/>
      <c r="I17" s="8"/>
      <c r="J17" s="6" t="s">
        <v>444</v>
      </c>
      <c r="K17" s="7" t="s">
        <v>56</v>
      </c>
      <c r="L17" s="8">
        <v>2022</v>
      </c>
      <c r="M17" s="8" t="s">
        <v>18</v>
      </c>
    </row>
    <row r="18" spans="1:14" ht="45" x14ac:dyDescent="0.25">
      <c r="A18" s="8" t="str">
        <f t="shared" si="0"/>
        <v>2022-05-29</v>
      </c>
      <c r="B18" s="8" t="str">
        <f>"1130"</f>
        <v>1130</v>
      </c>
      <c r="C18" s="9" t="s">
        <v>417</v>
      </c>
      <c r="D18" s="9"/>
      <c r="E18" s="8" t="str">
        <f>"2022"</f>
        <v>2022</v>
      </c>
      <c r="F18" s="8">
        <v>5</v>
      </c>
      <c r="G18" s="8" t="s">
        <v>55</v>
      </c>
      <c r="H18" s="8"/>
      <c r="I18" s="8" t="s">
        <v>17</v>
      </c>
      <c r="J18" s="6" t="s">
        <v>444</v>
      </c>
      <c r="K18" s="7" t="s">
        <v>56</v>
      </c>
      <c r="L18" s="8">
        <v>2022</v>
      </c>
      <c r="M18" s="8" t="s">
        <v>18</v>
      </c>
    </row>
    <row r="19" spans="1:14" ht="30" x14ac:dyDescent="0.25">
      <c r="A19" s="8" t="str">
        <f t="shared" si="0"/>
        <v>2022-05-29</v>
      </c>
      <c r="B19" s="8" t="str">
        <f>"1300"</f>
        <v>1300</v>
      </c>
      <c r="C19" s="9" t="s">
        <v>57</v>
      </c>
      <c r="D19" s="9"/>
      <c r="E19" s="8" t="str">
        <f>"2021"</f>
        <v>2021</v>
      </c>
      <c r="F19" s="8">
        <v>5</v>
      </c>
      <c r="G19" s="8" t="s">
        <v>55</v>
      </c>
      <c r="H19" s="8"/>
      <c r="I19" s="8" t="s">
        <v>17</v>
      </c>
      <c r="J19" s="6" t="s">
        <v>445</v>
      </c>
      <c r="K19" s="7" t="s">
        <v>58</v>
      </c>
      <c r="L19" s="8">
        <v>2021</v>
      </c>
      <c r="M19" s="8" t="s">
        <v>54</v>
      </c>
    </row>
    <row r="20" spans="1:14" ht="30" x14ac:dyDescent="0.25">
      <c r="A20" s="8" t="str">
        <f t="shared" si="0"/>
        <v>2022-05-29</v>
      </c>
      <c r="B20" s="8" t="str">
        <f>"1330"</f>
        <v>1330</v>
      </c>
      <c r="C20" s="9" t="s">
        <v>418</v>
      </c>
      <c r="D20" s="9" t="s">
        <v>60</v>
      </c>
      <c r="E20" s="8" t="str">
        <f>"2022"</f>
        <v>2022</v>
      </c>
      <c r="F20" s="8">
        <v>2</v>
      </c>
      <c r="G20" s="8" t="s">
        <v>55</v>
      </c>
      <c r="H20" s="8"/>
      <c r="I20" s="8"/>
      <c r="J20" s="6" t="s">
        <v>446</v>
      </c>
      <c r="K20" s="7" t="s">
        <v>59</v>
      </c>
      <c r="L20" s="8">
        <v>2022</v>
      </c>
      <c r="M20" s="8" t="s">
        <v>18</v>
      </c>
    </row>
    <row r="21" spans="1:14" ht="30" x14ac:dyDescent="0.25">
      <c r="A21" s="8" t="str">
        <f t="shared" si="0"/>
        <v>2022-05-29</v>
      </c>
      <c r="B21" s="8" t="str">
        <f>"1500"</f>
        <v>1500</v>
      </c>
      <c r="C21" s="9" t="s">
        <v>61</v>
      </c>
      <c r="D21" s="9"/>
      <c r="E21" s="8" t="str">
        <f>"2022"</f>
        <v>2022</v>
      </c>
      <c r="F21" s="8">
        <v>5</v>
      </c>
      <c r="G21" s="8" t="s">
        <v>55</v>
      </c>
      <c r="H21" s="8"/>
      <c r="I21" s="8"/>
      <c r="J21" s="6" t="s">
        <v>447</v>
      </c>
      <c r="K21" s="7" t="s">
        <v>62</v>
      </c>
      <c r="L21" s="8">
        <v>2022</v>
      </c>
      <c r="M21" s="8" t="s">
        <v>18</v>
      </c>
    </row>
    <row r="22" spans="1:14" ht="45" x14ac:dyDescent="0.25">
      <c r="A22" s="8" t="str">
        <f t="shared" si="0"/>
        <v>2022-05-29</v>
      </c>
      <c r="B22" s="8" t="str">
        <f>"1615"</f>
        <v>1615</v>
      </c>
      <c r="C22" s="9" t="s">
        <v>63</v>
      </c>
      <c r="D22" s="9"/>
      <c r="E22" s="8" t="str">
        <f>"2017"</f>
        <v>2017</v>
      </c>
      <c r="F22" s="8">
        <v>10</v>
      </c>
      <c r="G22" s="8" t="s">
        <v>55</v>
      </c>
      <c r="H22" s="8"/>
      <c r="I22" s="8" t="s">
        <v>17</v>
      </c>
      <c r="J22" s="6" t="s">
        <v>448</v>
      </c>
      <c r="K22" s="7" t="s">
        <v>64</v>
      </c>
      <c r="L22" s="8">
        <v>2017</v>
      </c>
      <c r="M22" s="8" t="s">
        <v>65</v>
      </c>
    </row>
    <row r="23" spans="1:14" ht="45" x14ac:dyDescent="0.25">
      <c r="A23" s="8" t="str">
        <f t="shared" si="0"/>
        <v>2022-05-29</v>
      </c>
      <c r="B23" s="8" t="str">
        <f>"1630"</f>
        <v>1630</v>
      </c>
      <c r="C23" s="9" t="s">
        <v>419</v>
      </c>
      <c r="D23" s="9"/>
      <c r="E23" s="8" t="str">
        <f>"2022"</f>
        <v>2022</v>
      </c>
      <c r="F23" s="8">
        <v>4</v>
      </c>
      <c r="G23" s="8" t="s">
        <v>55</v>
      </c>
      <c r="H23" s="8"/>
      <c r="I23" s="8"/>
      <c r="J23" s="6" t="s">
        <v>447</v>
      </c>
      <c r="K23" s="7" t="s">
        <v>66</v>
      </c>
      <c r="L23" s="8">
        <v>2022</v>
      </c>
      <c r="M23" s="8" t="s">
        <v>18</v>
      </c>
    </row>
    <row r="24" spans="1:14" ht="75" x14ac:dyDescent="0.25">
      <c r="A24" s="8" t="str">
        <f t="shared" si="0"/>
        <v>2022-05-29</v>
      </c>
      <c r="B24" s="8" t="str">
        <f>"1800"</f>
        <v>1800</v>
      </c>
      <c r="C24" s="9" t="s">
        <v>67</v>
      </c>
      <c r="D24" s="9" t="s">
        <v>69</v>
      </c>
      <c r="E24" s="8" t="str">
        <f>"01"</f>
        <v>01</v>
      </c>
      <c r="F24" s="8">
        <v>7</v>
      </c>
      <c r="G24" s="8" t="s">
        <v>14</v>
      </c>
      <c r="H24" s="8"/>
      <c r="I24" s="8"/>
      <c r="J24" s="6" t="s">
        <v>449</v>
      </c>
      <c r="K24" s="7" t="s">
        <v>68</v>
      </c>
      <c r="L24" s="8">
        <v>2020</v>
      </c>
      <c r="M24" s="8" t="s">
        <v>28</v>
      </c>
    </row>
    <row r="25" spans="1:14" ht="75" x14ac:dyDescent="0.25">
      <c r="A25" s="2" t="str">
        <f t="shared" si="0"/>
        <v>2022-05-29</v>
      </c>
      <c r="B25" s="2" t="str">
        <f>"1830"</f>
        <v>1830</v>
      </c>
      <c r="C25" s="1" t="s">
        <v>70</v>
      </c>
      <c r="E25" s="2" t="str">
        <f>"2022"</f>
        <v>2022</v>
      </c>
      <c r="F25" s="2">
        <v>100</v>
      </c>
      <c r="G25" s="2" t="s">
        <v>55</v>
      </c>
      <c r="I25" s="2" t="s">
        <v>17</v>
      </c>
      <c r="J25" s="5"/>
      <c r="K25" s="3" t="s">
        <v>71</v>
      </c>
      <c r="L25" s="2">
        <v>0</v>
      </c>
      <c r="M25" s="2" t="s">
        <v>18</v>
      </c>
    </row>
    <row r="26" spans="1:14" ht="45" x14ac:dyDescent="0.25">
      <c r="A26" s="8" t="str">
        <f t="shared" si="0"/>
        <v>2022-05-29</v>
      </c>
      <c r="B26" s="8" t="str">
        <f>"1840"</f>
        <v>1840</v>
      </c>
      <c r="C26" s="9" t="s">
        <v>420</v>
      </c>
      <c r="D26" s="9"/>
      <c r="E26" s="8" t="str">
        <f>"01"</f>
        <v>01</v>
      </c>
      <c r="F26" s="8">
        <v>2</v>
      </c>
      <c r="G26" s="8" t="s">
        <v>14</v>
      </c>
      <c r="H26" s="8"/>
      <c r="I26" s="8"/>
      <c r="J26" s="6" t="s">
        <v>450</v>
      </c>
      <c r="K26" s="7" t="s">
        <v>421</v>
      </c>
      <c r="L26" s="8">
        <v>2017</v>
      </c>
      <c r="M26" s="8" t="s">
        <v>31</v>
      </c>
      <c r="N26" s="8"/>
    </row>
    <row r="27" spans="1:14" ht="90" x14ac:dyDescent="0.25">
      <c r="A27" s="8" t="str">
        <f t="shared" si="0"/>
        <v>2022-05-29</v>
      </c>
      <c r="B27" s="8" t="str">
        <f>"1935"</f>
        <v>1935</v>
      </c>
      <c r="C27" s="9" t="s">
        <v>72</v>
      </c>
      <c r="D27" s="9" t="s">
        <v>74</v>
      </c>
      <c r="E27" s="8" t="str">
        <f>"03"</f>
        <v>03</v>
      </c>
      <c r="F27" s="8">
        <v>2</v>
      </c>
      <c r="G27" s="8" t="s">
        <v>14</v>
      </c>
      <c r="H27" s="8" t="s">
        <v>49</v>
      </c>
      <c r="I27" s="8" t="s">
        <v>17</v>
      </c>
      <c r="J27" s="6" t="s">
        <v>458</v>
      </c>
      <c r="K27" s="7" t="s">
        <v>73</v>
      </c>
      <c r="L27" s="8">
        <v>2021</v>
      </c>
      <c r="M27" s="8" t="s">
        <v>18</v>
      </c>
      <c r="N27" s="8" t="s">
        <v>23</v>
      </c>
    </row>
    <row r="28" spans="1:14" ht="75" x14ac:dyDescent="0.25">
      <c r="A28" s="8" t="str">
        <f t="shared" si="0"/>
        <v>2022-05-29</v>
      </c>
      <c r="B28" s="8" t="str">
        <f>"2040"</f>
        <v>2040</v>
      </c>
      <c r="C28" s="9" t="s">
        <v>75</v>
      </c>
      <c r="D28" s="9" t="s">
        <v>75</v>
      </c>
      <c r="E28" s="8" t="str">
        <f>"01"</f>
        <v>01</v>
      </c>
      <c r="F28" s="8">
        <v>0</v>
      </c>
      <c r="G28" s="8" t="s">
        <v>14</v>
      </c>
      <c r="H28" s="8"/>
      <c r="I28" s="8" t="s">
        <v>17</v>
      </c>
      <c r="J28" s="6" t="s">
        <v>451</v>
      </c>
      <c r="K28" s="7" t="s">
        <v>76</v>
      </c>
      <c r="L28" s="8">
        <v>2017</v>
      </c>
      <c r="M28" s="8" t="s">
        <v>18</v>
      </c>
      <c r="N28" s="8"/>
    </row>
    <row r="29" spans="1:14" ht="90" x14ac:dyDescent="0.25">
      <c r="A29" s="8" t="str">
        <f t="shared" si="0"/>
        <v>2022-05-29</v>
      </c>
      <c r="B29" s="8" t="str">
        <f>"2210"</f>
        <v>2210</v>
      </c>
      <c r="C29" s="9" t="s">
        <v>77</v>
      </c>
      <c r="D29" s="9"/>
      <c r="E29" s="8" t="str">
        <f>" "</f>
        <v xml:space="preserve"> </v>
      </c>
      <c r="F29" s="8">
        <v>0</v>
      </c>
      <c r="G29" s="8" t="s">
        <v>14</v>
      </c>
      <c r="H29" s="8" t="s">
        <v>78</v>
      </c>
      <c r="I29" s="8" t="s">
        <v>17</v>
      </c>
      <c r="J29" s="6" t="s">
        <v>451</v>
      </c>
      <c r="K29" s="7" t="s">
        <v>79</v>
      </c>
      <c r="L29" s="8">
        <v>2000</v>
      </c>
      <c r="M29" s="8" t="s">
        <v>18</v>
      </c>
      <c r="N29" s="8"/>
    </row>
    <row r="30" spans="1:14" ht="75" x14ac:dyDescent="0.25">
      <c r="A30" s="2" t="str">
        <f t="shared" si="0"/>
        <v>2022-05-29</v>
      </c>
      <c r="B30" s="2" t="str">
        <f>"2300"</f>
        <v>2300</v>
      </c>
      <c r="C30" s="1" t="s">
        <v>80</v>
      </c>
      <c r="E30" s="2" t="str">
        <f>" "</f>
        <v xml:space="preserve"> </v>
      </c>
      <c r="F30" s="2">
        <v>0</v>
      </c>
      <c r="G30" s="2" t="s">
        <v>20</v>
      </c>
      <c r="I30" s="2" t="s">
        <v>17</v>
      </c>
      <c r="J30" s="5"/>
      <c r="K30" s="3" t="s">
        <v>81</v>
      </c>
      <c r="L30" s="2">
        <v>2013</v>
      </c>
      <c r="M30" s="2" t="s">
        <v>18</v>
      </c>
    </row>
    <row r="31" spans="1:14" ht="105" x14ac:dyDescent="0.25">
      <c r="A31" s="2" t="str">
        <f t="shared" si="0"/>
        <v>2022-05-29</v>
      </c>
      <c r="B31" s="2" t="str">
        <f>"2410"</f>
        <v>2410</v>
      </c>
      <c r="C31" s="1" t="s">
        <v>13</v>
      </c>
      <c r="E31" s="2" t="str">
        <f t="shared" ref="E31:E39" si="2">"02"</f>
        <v>02</v>
      </c>
      <c r="F31" s="2">
        <v>13</v>
      </c>
      <c r="G31" s="2" t="s">
        <v>14</v>
      </c>
      <c r="H31" s="2" t="s">
        <v>15</v>
      </c>
      <c r="I31" s="2" t="s">
        <v>17</v>
      </c>
      <c r="J31" s="5"/>
      <c r="K31" s="3" t="s">
        <v>16</v>
      </c>
      <c r="L31" s="2">
        <v>2011</v>
      </c>
      <c r="M31" s="2" t="s">
        <v>18</v>
      </c>
    </row>
    <row r="32" spans="1:14" ht="105" x14ac:dyDescent="0.25">
      <c r="A32" s="2" t="str">
        <f t="shared" si="0"/>
        <v>2022-05-29</v>
      </c>
      <c r="B32" s="2" t="str">
        <f>"2510"</f>
        <v>2510</v>
      </c>
      <c r="C32" s="1" t="s">
        <v>13</v>
      </c>
      <c r="E32" s="2" t="str">
        <f t="shared" si="2"/>
        <v>02</v>
      </c>
      <c r="F32" s="2">
        <v>13</v>
      </c>
      <c r="G32" s="2" t="s">
        <v>14</v>
      </c>
      <c r="H32" s="2" t="s">
        <v>15</v>
      </c>
      <c r="I32" s="2" t="s">
        <v>17</v>
      </c>
      <c r="J32" s="5"/>
      <c r="K32" s="3" t="s">
        <v>16</v>
      </c>
      <c r="L32" s="2">
        <v>2011</v>
      </c>
      <c r="M32" s="2" t="s">
        <v>18</v>
      </c>
    </row>
    <row r="33" spans="1:13" ht="105" x14ac:dyDescent="0.25">
      <c r="A33" s="2" t="str">
        <f t="shared" si="0"/>
        <v>2022-05-29</v>
      </c>
      <c r="B33" s="2" t="str">
        <f>"2605"</f>
        <v>2605</v>
      </c>
      <c r="C33" s="1" t="s">
        <v>13</v>
      </c>
      <c r="E33" s="2" t="str">
        <f t="shared" si="2"/>
        <v>02</v>
      </c>
      <c r="F33" s="2">
        <v>13</v>
      </c>
      <c r="G33" s="2" t="s">
        <v>14</v>
      </c>
      <c r="H33" s="2" t="s">
        <v>15</v>
      </c>
      <c r="I33" s="2" t="s">
        <v>17</v>
      </c>
      <c r="J33" s="5"/>
      <c r="K33" s="3" t="s">
        <v>16</v>
      </c>
      <c r="L33" s="2">
        <v>2011</v>
      </c>
      <c r="M33" s="2" t="s">
        <v>18</v>
      </c>
    </row>
    <row r="34" spans="1:13" ht="105" x14ac:dyDescent="0.25">
      <c r="A34" s="2" t="str">
        <f t="shared" si="0"/>
        <v>2022-05-29</v>
      </c>
      <c r="B34" s="2" t="str">
        <f>"2705"</f>
        <v>2705</v>
      </c>
      <c r="C34" s="1" t="s">
        <v>13</v>
      </c>
      <c r="E34" s="2" t="str">
        <f t="shared" si="2"/>
        <v>02</v>
      </c>
      <c r="F34" s="2">
        <v>13</v>
      </c>
      <c r="G34" s="2" t="s">
        <v>14</v>
      </c>
      <c r="H34" s="2" t="s">
        <v>15</v>
      </c>
      <c r="I34" s="2" t="s">
        <v>17</v>
      </c>
      <c r="J34" s="5"/>
      <c r="K34" s="3" t="s">
        <v>16</v>
      </c>
      <c r="L34" s="2">
        <v>2011</v>
      </c>
      <c r="M34" s="2" t="s">
        <v>18</v>
      </c>
    </row>
    <row r="35" spans="1:13" ht="105" x14ac:dyDescent="0.25">
      <c r="A35" s="2" t="str">
        <f t="shared" si="0"/>
        <v>2022-05-29</v>
      </c>
      <c r="B35" s="2" t="str">
        <f>"2800"</f>
        <v>2800</v>
      </c>
      <c r="C35" s="1" t="s">
        <v>13</v>
      </c>
      <c r="E35" s="2" t="str">
        <f t="shared" si="2"/>
        <v>02</v>
      </c>
      <c r="F35" s="2">
        <v>13</v>
      </c>
      <c r="G35" s="2" t="s">
        <v>14</v>
      </c>
      <c r="H35" s="2" t="s">
        <v>15</v>
      </c>
      <c r="I35" s="2" t="s">
        <v>17</v>
      </c>
      <c r="J35" s="5"/>
      <c r="K35" s="3" t="s">
        <v>16</v>
      </c>
      <c r="L35" s="2">
        <v>2011</v>
      </c>
      <c r="M35" s="2" t="s">
        <v>18</v>
      </c>
    </row>
    <row r="36" spans="1:13" ht="105" x14ac:dyDescent="0.25">
      <c r="A36" s="2" t="str">
        <f t="shared" ref="A36:A78" si="3">"2022-05-30"</f>
        <v>2022-05-30</v>
      </c>
      <c r="B36" s="2" t="str">
        <f>"0500"</f>
        <v>0500</v>
      </c>
      <c r="C36" s="1" t="s">
        <v>13</v>
      </c>
      <c r="E36" s="2" t="str">
        <f t="shared" si="2"/>
        <v>02</v>
      </c>
      <c r="F36" s="2">
        <v>13</v>
      </c>
      <c r="G36" s="2" t="s">
        <v>14</v>
      </c>
      <c r="H36" s="2" t="s">
        <v>15</v>
      </c>
      <c r="I36" s="2" t="s">
        <v>17</v>
      </c>
      <c r="J36" s="5"/>
      <c r="K36" s="3" t="s">
        <v>16</v>
      </c>
      <c r="L36" s="2">
        <v>2011</v>
      </c>
      <c r="M36" s="2" t="s">
        <v>18</v>
      </c>
    </row>
    <row r="37" spans="1:13" ht="45" x14ac:dyDescent="0.25">
      <c r="A37" s="2" t="str">
        <f t="shared" si="3"/>
        <v>2022-05-30</v>
      </c>
      <c r="B37" s="2" t="str">
        <f>"0600"</f>
        <v>0600</v>
      </c>
      <c r="C37" s="1" t="s">
        <v>19</v>
      </c>
      <c r="D37" s="1" t="s">
        <v>82</v>
      </c>
      <c r="E37" s="2" t="str">
        <f t="shared" si="2"/>
        <v>02</v>
      </c>
      <c r="F37" s="2">
        <v>2</v>
      </c>
      <c r="G37" s="2" t="s">
        <v>20</v>
      </c>
      <c r="I37" s="2" t="s">
        <v>17</v>
      </c>
      <c r="J37" s="5"/>
      <c r="K37" s="3" t="s">
        <v>21</v>
      </c>
      <c r="L37" s="2">
        <v>2019</v>
      </c>
      <c r="M37" s="2" t="s">
        <v>18</v>
      </c>
    </row>
    <row r="38" spans="1:13" ht="45" x14ac:dyDescent="0.25">
      <c r="A38" s="2" t="str">
        <f t="shared" si="3"/>
        <v>2022-05-30</v>
      </c>
      <c r="B38" s="2" t="str">
        <f>"0625"</f>
        <v>0625</v>
      </c>
      <c r="C38" s="1" t="s">
        <v>19</v>
      </c>
      <c r="D38" s="1" t="s">
        <v>83</v>
      </c>
      <c r="E38" s="2" t="str">
        <f t="shared" si="2"/>
        <v>02</v>
      </c>
      <c r="F38" s="2">
        <v>3</v>
      </c>
      <c r="G38" s="2" t="s">
        <v>20</v>
      </c>
      <c r="I38" s="2" t="s">
        <v>17</v>
      </c>
      <c r="J38" s="5"/>
      <c r="K38" s="3" t="s">
        <v>21</v>
      </c>
      <c r="L38" s="2">
        <v>2019</v>
      </c>
      <c r="M38" s="2" t="s">
        <v>18</v>
      </c>
    </row>
    <row r="39" spans="1:13" ht="75" x14ac:dyDescent="0.25">
      <c r="A39" s="2" t="str">
        <f t="shared" si="3"/>
        <v>2022-05-30</v>
      </c>
      <c r="B39" s="2" t="str">
        <f>"0650"</f>
        <v>0650</v>
      </c>
      <c r="C39" s="1" t="s">
        <v>25</v>
      </c>
      <c r="D39" s="1" t="s">
        <v>85</v>
      </c>
      <c r="E39" s="2" t="str">
        <f t="shared" si="2"/>
        <v>02</v>
      </c>
      <c r="F39" s="2">
        <v>8</v>
      </c>
      <c r="G39" s="2" t="s">
        <v>20</v>
      </c>
      <c r="I39" s="2" t="s">
        <v>17</v>
      </c>
      <c r="J39" s="5"/>
      <c r="K39" s="3" t="s">
        <v>84</v>
      </c>
      <c r="L39" s="2">
        <v>2018</v>
      </c>
      <c r="M39" s="2" t="s">
        <v>28</v>
      </c>
    </row>
    <row r="40" spans="1:13" ht="75" x14ac:dyDescent="0.25">
      <c r="A40" s="2" t="str">
        <f t="shared" si="3"/>
        <v>2022-05-30</v>
      </c>
      <c r="B40" s="2" t="str">
        <f>"0715"</f>
        <v>0715</v>
      </c>
      <c r="C40" s="1" t="s">
        <v>29</v>
      </c>
      <c r="E40" s="2" t="str">
        <f>"03"</f>
        <v>03</v>
      </c>
      <c r="F40" s="2">
        <v>11</v>
      </c>
      <c r="G40" s="2" t="s">
        <v>20</v>
      </c>
      <c r="I40" s="2" t="s">
        <v>17</v>
      </c>
      <c r="J40" s="5"/>
      <c r="K40" s="3" t="s">
        <v>30</v>
      </c>
      <c r="L40" s="2">
        <v>2015</v>
      </c>
      <c r="M40" s="2" t="s">
        <v>31</v>
      </c>
    </row>
    <row r="41" spans="1:13" ht="90" x14ac:dyDescent="0.25">
      <c r="A41" s="2" t="str">
        <f t="shared" si="3"/>
        <v>2022-05-30</v>
      </c>
      <c r="B41" s="2" t="str">
        <f>"0730"</f>
        <v>0730</v>
      </c>
      <c r="C41" s="1" t="s">
        <v>32</v>
      </c>
      <c r="D41" s="1" t="s">
        <v>87</v>
      </c>
      <c r="E41" s="2" t="str">
        <f t="shared" ref="E41:E46" si="4">"01"</f>
        <v>01</v>
      </c>
      <c r="F41" s="2">
        <v>21</v>
      </c>
      <c r="G41" s="2" t="s">
        <v>20</v>
      </c>
      <c r="I41" s="2" t="s">
        <v>17</v>
      </c>
      <c r="J41" s="5"/>
      <c r="K41" s="3" t="s">
        <v>86</v>
      </c>
      <c r="L41" s="2">
        <v>2019</v>
      </c>
      <c r="M41" s="2" t="s">
        <v>31</v>
      </c>
    </row>
    <row r="42" spans="1:13" ht="90" x14ac:dyDescent="0.25">
      <c r="A42" s="2" t="str">
        <f t="shared" si="3"/>
        <v>2022-05-30</v>
      </c>
      <c r="B42" s="2" t="str">
        <f>"0755"</f>
        <v>0755</v>
      </c>
      <c r="C42" s="1" t="s">
        <v>35</v>
      </c>
      <c r="D42" s="1" t="s">
        <v>88</v>
      </c>
      <c r="E42" s="2" t="str">
        <f t="shared" si="4"/>
        <v>01</v>
      </c>
      <c r="F42" s="2">
        <v>20</v>
      </c>
      <c r="G42" s="2" t="s">
        <v>20</v>
      </c>
      <c r="I42" s="2" t="s">
        <v>17</v>
      </c>
      <c r="J42" s="5"/>
      <c r="K42" s="3" t="s">
        <v>36</v>
      </c>
      <c r="L42" s="2">
        <v>2018</v>
      </c>
      <c r="M42" s="2" t="s">
        <v>28</v>
      </c>
    </row>
    <row r="43" spans="1:13" ht="90" x14ac:dyDescent="0.25">
      <c r="A43" s="2" t="str">
        <f t="shared" si="3"/>
        <v>2022-05-30</v>
      </c>
      <c r="B43" s="2" t="str">
        <f>"0805"</f>
        <v>0805</v>
      </c>
      <c r="C43" s="1" t="s">
        <v>38</v>
      </c>
      <c r="D43" s="1" t="s">
        <v>90</v>
      </c>
      <c r="E43" s="2" t="str">
        <f t="shared" si="4"/>
        <v>01</v>
      </c>
      <c r="F43" s="2">
        <v>13</v>
      </c>
      <c r="G43" s="2" t="s">
        <v>20</v>
      </c>
      <c r="I43" s="2" t="s">
        <v>17</v>
      </c>
      <c r="J43" s="5"/>
      <c r="K43" s="3" t="s">
        <v>89</v>
      </c>
      <c r="L43" s="2">
        <v>2020</v>
      </c>
      <c r="M43" s="2" t="s">
        <v>28</v>
      </c>
    </row>
    <row r="44" spans="1:13" ht="75" x14ac:dyDescent="0.25">
      <c r="A44" s="2" t="str">
        <f t="shared" si="3"/>
        <v>2022-05-30</v>
      </c>
      <c r="B44" s="2" t="str">
        <f>"0815"</f>
        <v>0815</v>
      </c>
      <c r="C44" s="1" t="s">
        <v>91</v>
      </c>
      <c r="D44" s="1" t="s">
        <v>93</v>
      </c>
      <c r="E44" s="2" t="str">
        <f t="shared" si="4"/>
        <v>01</v>
      </c>
      <c r="F44" s="2">
        <v>5</v>
      </c>
      <c r="G44" s="2" t="s">
        <v>20</v>
      </c>
      <c r="I44" s="2" t="s">
        <v>17</v>
      </c>
      <c r="J44" s="5"/>
      <c r="K44" s="3" t="s">
        <v>92</v>
      </c>
      <c r="L44" s="2">
        <v>2021</v>
      </c>
      <c r="M44" s="2" t="s">
        <v>44</v>
      </c>
    </row>
    <row r="45" spans="1:13" ht="45" x14ac:dyDescent="0.25">
      <c r="A45" s="2" t="str">
        <f t="shared" si="3"/>
        <v>2022-05-30</v>
      </c>
      <c r="B45" s="2" t="str">
        <f>"0820"</f>
        <v>0820</v>
      </c>
      <c r="C45" s="1" t="s">
        <v>45</v>
      </c>
      <c r="D45" s="1" t="s">
        <v>95</v>
      </c>
      <c r="E45" s="2" t="str">
        <f t="shared" si="4"/>
        <v>01</v>
      </c>
      <c r="F45" s="2">
        <v>10</v>
      </c>
      <c r="G45" s="2" t="s">
        <v>20</v>
      </c>
      <c r="I45" s="2" t="s">
        <v>17</v>
      </c>
      <c r="J45" s="5"/>
      <c r="K45" s="3" t="s">
        <v>94</v>
      </c>
      <c r="L45" s="2">
        <v>2009</v>
      </c>
      <c r="M45" s="2" t="s">
        <v>31</v>
      </c>
    </row>
    <row r="46" spans="1:13" ht="90" x14ac:dyDescent="0.25">
      <c r="A46" s="2" t="str">
        <f t="shared" si="3"/>
        <v>2022-05-30</v>
      </c>
      <c r="B46" s="2" t="str">
        <f>"0845"</f>
        <v>0845</v>
      </c>
      <c r="C46" s="1" t="s">
        <v>48</v>
      </c>
      <c r="E46" s="2" t="str">
        <f t="shared" si="4"/>
        <v>01</v>
      </c>
      <c r="F46" s="2">
        <v>19</v>
      </c>
      <c r="G46" s="2" t="s">
        <v>14</v>
      </c>
      <c r="H46" s="2" t="s">
        <v>49</v>
      </c>
      <c r="I46" s="2" t="s">
        <v>17</v>
      </c>
      <c r="J46" s="5"/>
      <c r="K46" s="3" t="s">
        <v>50</v>
      </c>
      <c r="L46" s="2">
        <v>2012</v>
      </c>
      <c r="M46" s="2" t="s">
        <v>18</v>
      </c>
    </row>
    <row r="47" spans="1:13" ht="105" x14ac:dyDescent="0.25">
      <c r="A47" s="2" t="str">
        <f t="shared" si="3"/>
        <v>2022-05-30</v>
      </c>
      <c r="B47" s="2" t="str">
        <f>"0910"</f>
        <v>0910</v>
      </c>
      <c r="C47" s="1" t="s">
        <v>51</v>
      </c>
      <c r="D47" s="1" t="s">
        <v>97</v>
      </c>
      <c r="E47" s="2" t="str">
        <f>"02"</f>
        <v>02</v>
      </c>
      <c r="F47" s="2">
        <v>12</v>
      </c>
      <c r="G47" s="2" t="s">
        <v>20</v>
      </c>
      <c r="I47" s="2" t="s">
        <v>17</v>
      </c>
      <c r="J47" s="5"/>
      <c r="K47" s="3" t="s">
        <v>96</v>
      </c>
      <c r="L47" s="2">
        <v>2014</v>
      </c>
      <c r="M47" s="2" t="s">
        <v>18</v>
      </c>
    </row>
    <row r="48" spans="1:13" ht="75" x14ac:dyDescent="0.25">
      <c r="A48" s="2" t="str">
        <f t="shared" si="3"/>
        <v>2022-05-30</v>
      </c>
      <c r="B48" s="2" t="str">
        <f>"0935"</f>
        <v>0935</v>
      </c>
      <c r="C48" s="1" t="s">
        <v>109</v>
      </c>
      <c r="D48" t="s">
        <v>423</v>
      </c>
      <c r="E48" s="2" t="str">
        <f>"05"</f>
        <v>05</v>
      </c>
      <c r="F48" s="2">
        <v>2</v>
      </c>
      <c r="J48" s="5"/>
      <c r="K48" s="4" t="s">
        <v>424</v>
      </c>
      <c r="L48" s="2">
        <v>2021</v>
      </c>
      <c r="M48" s="2" t="s">
        <v>28</v>
      </c>
    </row>
    <row r="49" spans="1:14" ht="45" x14ac:dyDescent="0.25">
      <c r="A49" s="2" t="str">
        <f t="shared" si="3"/>
        <v>2022-05-30</v>
      </c>
      <c r="B49" s="2" t="str">
        <f>"1000"</f>
        <v>1000</v>
      </c>
      <c r="C49" s="1" t="s">
        <v>420</v>
      </c>
      <c r="D49" s="1" t="s">
        <v>422</v>
      </c>
      <c r="E49" s="2" t="str">
        <f>"01"</f>
        <v>01</v>
      </c>
      <c r="F49" s="2">
        <v>2</v>
      </c>
      <c r="G49" s="2" t="s">
        <v>14</v>
      </c>
      <c r="I49" s="2" t="s">
        <v>17</v>
      </c>
      <c r="J49" s="5"/>
      <c r="K49" s="3" t="s">
        <v>421</v>
      </c>
      <c r="L49" s="2">
        <v>2017</v>
      </c>
      <c r="M49" s="2" t="s">
        <v>31</v>
      </c>
    </row>
    <row r="50" spans="1:14" ht="105" x14ac:dyDescent="0.25">
      <c r="A50" s="2" t="str">
        <f t="shared" si="3"/>
        <v>2022-05-30</v>
      </c>
      <c r="B50" s="2" t="str">
        <f>"1100"</f>
        <v>1100</v>
      </c>
      <c r="C50" s="1" t="s">
        <v>98</v>
      </c>
      <c r="D50" s="1" t="s">
        <v>54</v>
      </c>
      <c r="E50" s="2" t="str">
        <f>" "</f>
        <v xml:space="preserve"> </v>
      </c>
      <c r="F50" s="2">
        <v>0</v>
      </c>
      <c r="G50" s="2" t="s">
        <v>14</v>
      </c>
      <c r="I50" s="2" t="s">
        <v>17</v>
      </c>
      <c r="J50" s="5"/>
      <c r="K50" s="3" t="s">
        <v>99</v>
      </c>
      <c r="L50" s="2">
        <v>2022</v>
      </c>
      <c r="M50" s="2" t="s">
        <v>18</v>
      </c>
    </row>
    <row r="51" spans="1:14" ht="75" x14ac:dyDescent="0.25">
      <c r="A51" s="2" t="str">
        <f t="shared" si="3"/>
        <v>2022-05-30</v>
      </c>
      <c r="B51" s="2" t="str">
        <f>"1200"</f>
        <v>1200</v>
      </c>
      <c r="C51" s="1" t="s">
        <v>75</v>
      </c>
      <c r="E51" s="2" t="str">
        <f>"01"</f>
        <v>01</v>
      </c>
      <c r="F51" s="2">
        <v>0</v>
      </c>
      <c r="G51" s="2" t="s">
        <v>14</v>
      </c>
      <c r="I51" s="2" t="s">
        <v>17</v>
      </c>
      <c r="J51" s="5"/>
      <c r="K51" s="3" t="s">
        <v>76</v>
      </c>
      <c r="L51" s="2">
        <v>2017</v>
      </c>
      <c r="M51" s="2" t="s">
        <v>18</v>
      </c>
    </row>
    <row r="52" spans="1:14" ht="75" x14ac:dyDescent="0.25">
      <c r="A52" s="2" t="str">
        <f t="shared" si="3"/>
        <v>2022-05-30</v>
      </c>
      <c r="B52" s="2" t="str">
        <f>"1330"</f>
        <v>1330</v>
      </c>
      <c r="C52" s="1" t="s">
        <v>67</v>
      </c>
      <c r="D52" s="1" t="s">
        <v>69</v>
      </c>
      <c r="E52" s="2" t="str">
        <f>"01"</f>
        <v>01</v>
      </c>
      <c r="F52" s="2">
        <v>7</v>
      </c>
      <c r="G52" s="2" t="s">
        <v>14</v>
      </c>
      <c r="I52" s="2" t="s">
        <v>17</v>
      </c>
      <c r="J52" s="5"/>
      <c r="K52" s="3" t="s">
        <v>68</v>
      </c>
      <c r="L52" s="2">
        <v>2020</v>
      </c>
      <c r="M52" s="2" t="s">
        <v>28</v>
      </c>
    </row>
    <row r="53" spans="1:14" ht="60" x14ac:dyDescent="0.25">
      <c r="A53" s="2" t="str">
        <f t="shared" si="3"/>
        <v>2022-05-30</v>
      </c>
      <c r="B53" s="2" t="str">
        <f>"1400"</f>
        <v>1400</v>
      </c>
      <c r="C53" s="1" t="s">
        <v>100</v>
      </c>
      <c r="E53" s="2" t="str">
        <f>"03"</f>
        <v>03</v>
      </c>
      <c r="F53" s="2">
        <v>206</v>
      </c>
      <c r="G53" s="2" t="s">
        <v>14</v>
      </c>
      <c r="H53" s="2" t="s">
        <v>101</v>
      </c>
      <c r="I53" s="2" t="s">
        <v>17</v>
      </c>
      <c r="J53" s="5"/>
      <c r="K53" s="3" t="s">
        <v>102</v>
      </c>
      <c r="L53" s="2">
        <v>2020</v>
      </c>
      <c r="M53" s="2" t="s">
        <v>103</v>
      </c>
    </row>
    <row r="54" spans="1:14" ht="75" x14ac:dyDescent="0.25">
      <c r="A54" s="2" t="str">
        <f t="shared" si="3"/>
        <v>2022-05-30</v>
      </c>
      <c r="B54" s="2" t="str">
        <f>"1430"</f>
        <v>1430</v>
      </c>
      <c r="C54" s="1" t="s">
        <v>104</v>
      </c>
      <c r="D54" s="1" t="s">
        <v>106</v>
      </c>
      <c r="E54" s="2" t="str">
        <f>"01"</f>
        <v>01</v>
      </c>
      <c r="F54" s="2">
        <v>3</v>
      </c>
      <c r="G54" s="2" t="s">
        <v>14</v>
      </c>
      <c r="I54" s="2" t="s">
        <v>17</v>
      </c>
      <c r="J54" s="5"/>
      <c r="K54" s="3" t="s">
        <v>105</v>
      </c>
      <c r="L54" s="2">
        <v>2019</v>
      </c>
      <c r="M54" s="2" t="s">
        <v>28</v>
      </c>
    </row>
    <row r="55" spans="1:14" ht="90" x14ac:dyDescent="0.25">
      <c r="A55" s="2" t="str">
        <f t="shared" si="3"/>
        <v>2022-05-30</v>
      </c>
      <c r="B55" s="2" t="str">
        <f>"1500"</f>
        <v>1500</v>
      </c>
      <c r="C55" s="1" t="s">
        <v>51</v>
      </c>
      <c r="D55" s="1" t="s">
        <v>108</v>
      </c>
      <c r="E55" s="2" t="str">
        <f>"02"</f>
        <v>02</v>
      </c>
      <c r="F55" s="2">
        <v>7</v>
      </c>
      <c r="G55" s="2" t="s">
        <v>20</v>
      </c>
      <c r="I55" s="2" t="s">
        <v>17</v>
      </c>
      <c r="J55" s="5"/>
      <c r="K55" s="3" t="s">
        <v>107</v>
      </c>
      <c r="L55" s="2">
        <v>2014</v>
      </c>
      <c r="M55" s="2" t="s">
        <v>18</v>
      </c>
    </row>
    <row r="56" spans="1:14" ht="60" x14ac:dyDescent="0.25">
      <c r="A56" s="2" t="str">
        <f t="shared" si="3"/>
        <v>2022-05-30</v>
      </c>
      <c r="B56" s="2" t="str">
        <f>"1525"</f>
        <v>1525</v>
      </c>
      <c r="C56" s="1" t="s">
        <v>109</v>
      </c>
      <c r="D56" s="1" t="s">
        <v>111</v>
      </c>
      <c r="E56" s="2" t="str">
        <f>"03"</f>
        <v>03</v>
      </c>
      <c r="F56" s="2">
        <v>1</v>
      </c>
      <c r="G56" s="2" t="s">
        <v>20</v>
      </c>
      <c r="I56" s="2" t="s">
        <v>17</v>
      </c>
      <c r="J56" s="5"/>
      <c r="K56" s="3" t="s">
        <v>110</v>
      </c>
      <c r="L56" s="2">
        <v>2019</v>
      </c>
      <c r="M56" s="2" t="s">
        <v>28</v>
      </c>
    </row>
    <row r="57" spans="1:14" ht="90" x14ac:dyDescent="0.25">
      <c r="A57" s="2" t="str">
        <f t="shared" si="3"/>
        <v>2022-05-30</v>
      </c>
      <c r="B57" s="2" t="str">
        <f>"1550"</f>
        <v>1550</v>
      </c>
      <c r="C57" s="1" t="s">
        <v>38</v>
      </c>
      <c r="D57" s="1" t="s">
        <v>113</v>
      </c>
      <c r="E57" s="2" t="str">
        <f>"01"</f>
        <v>01</v>
      </c>
      <c r="F57" s="2">
        <v>28</v>
      </c>
      <c r="G57" s="2" t="s">
        <v>20</v>
      </c>
      <c r="I57" s="2" t="s">
        <v>17</v>
      </c>
      <c r="J57" s="5"/>
      <c r="K57" s="3" t="s">
        <v>112</v>
      </c>
      <c r="L57" s="2">
        <v>2020</v>
      </c>
      <c r="M57" s="2" t="s">
        <v>28</v>
      </c>
    </row>
    <row r="58" spans="1:14" ht="90" x14ac:dyDescent="0.25">
      <c r="A58" s="2" t="str">
        <f t="shared" si="3"/>
        <v>2022-05-30</v>
      </c>
      <c r="B58" s="2" t="str">
        <f>"1600"</f>
        <v>1600</v>
      </c>
      <c r="C58" s="1" t="s">
        <v>114</v>
      </c>
      <c r="D58" s="1" t="s">
        <v>116</v>
      </c>
      <c r="E58" s="2" t="str">
        <f>"03"</f>
        <v>03</v>
      </c>
      <c r="F58" s="2">
        <v>2</v>
      </c>
      <c r="G58" s="2" t="s">
        <v>20</v>
      </c>
      <c r="I58" s="2" t="s">
        <v>17</v>
      </c>
      <c r="J58" s="5"/>
      <c r="K58" s="3" t="s">
        <v>115</v>
      </c>
      <c r="L58" s="2">
        <v>2019</v>
      </c>
      <c r="M58" s="2" t="s">
        <v>18</v>
      </c>
    </row>
    <row r="59" spans="1:14" ht="45" x14ac:dyDescent="0.25">
      <c r="A59" s="2" t="str">
        <f t="shared" si="3"/>
        <v>2022-05-30</v>
      </c>
      <c r="B59" s="2" t="str">
        <f>"1610"</f>
        <v>1610</v>
      </c>
      <c r="C59" s="1" t="s">
        <v>117</v>
      </c>
      <c r="D59" s="1" t="s">
        <v>119</v>
      </c>
      <c r="E59" s="2" t="str">
        <f>"01"</f>
        <v>01</v>
      </c>
      <c r="F59" s="2">
        <v>7</v>
      </c>
      <c r="G59" s="2" t="s">
        <v>14</v>
      </c>
      <c r="H59" s="2" t="s">
        <v>49</v>
      </c>
      <c r="I59" s="2" t="s">
        <v>17</v>
      </c>
      <c r="J59" s="5"/>
      <c r="K59" s="3" t="s">
        <v>118</v>
      </c>
      <c r="L59" s="2">
        <v>2017</v>
      </c>
      <c r="M59" s="2" t="s">
        <v>18</v>
      </c>
      <c r="N59" s="2" t="s">
        <v>23</v>
      </c>
    </row>
    <row r="60" spans="1:14" ht="105" x14ac:dyDescent="0.25">
      <c r="A60" s="2" t="str">
        <f t="shared" si="3"/>
        <v>2022-05-30</v>
      </c>
      <c r="B60" s="2" t="str">
        <f>"1635"</f>
        <v>1635</v>
      </c>
      <c r="C60" s="1" t="s">
        <v>32</v>
      </c>
      <c r="D60" s="1" t="s">
        <v>121</v>
      </c>
      <c r="E60" s="2" t="str">
        <f>"01"</f>
        <v>01</v>
      </c>
      <c r="F60" s="2">
        <v>14</v>
      </c>
      <c r="G60" s="2" t="s">
        <v>20</v>
      </c>
      <c r="I60" s="2" t="s">
        <v>17</v>
      </c>
      <c r="J60" s="5"/>
      <c r="K60" s="3" t="s">
        <v>120</v>
      </c>
      <c r="L60" s="2">
        <v>2019</v>
      </c>
      <c r="M60" s="2" t="s">
        <v>31</v>
      </c>
    </row>
    <row r="61" spans="1:14" ht="90" x14ac:dyDescent="0.25">
      <c r="A61" s="2" t="str">
        <f t="shared" si="3"/>
        <v>2022-05-30</v>
      </c>
      <c r="B61" s="2" t="str">
        <f>"1700"</f>
        <v>1700</v>
      </c>
      <c r="C61" s="1" t="s">
        <v>122</v>
      </c>
      <c r="D61" s="1" t="s">
        <v>124</v>
      </c>
      <c r="E61" s="2" t="str">
        <f>"2019"</f>
        <v>2019</v>
      </c>
      <c r="F61" s="2">
        <v>19</v>
      </c>
      <c r="G61" s="2" t="s">
        <v>14</v>
      </c>
      <c r="H61" s="2" t="s">
        <v>49</v>
      </c>
      <c r="I61" s="2" t="s">
        <v>17</v>
      </c>
      <c r="J61" s="5"/>
      <c r="K61" s="3" t="s">
        <v>123</v>
      </c>
      <c r="L61" s="2">
        <v>2019</v>
      </c>
      <c r="M61" s="2" t="s">
        <v>18</v>
      </c>
    </row>
    <row r="62" spans="1:14" ht="75" x14ac:dyDescent="0.25">
      <c r="A62" s="2" t="str">
        <f t="shared" si="3"/>
        <v>2022-05-30</v>
      </c>
      <c r="B62" s="2" t="str">
        <f>"1715"</f>
        <v>1715</v>
      </c>
      <c r="C62" s="1" t="s">
        <v>125</v>
      </c>
      <c r="D62" s="1" t="s">
        <v>127</v>
      </c>
      <c r="E62" s="2" t="str">
        <f>"2019"</f>
        <v>2019</v>
      </c>
      <c r="F62" s="2">
        <v>20</v>
      </c>
      <c r="G62" s="2" t="s">
        <v>20</v>
      </c>
      <c r="I62" s="2" t="s">
        <v>17</v>
      </c>
      <c r="J62" s="5"/>
      <c r="K62" s="3" t="s">
        <v>126</v>
      </c>
      <c r="L62" s="2">
        <v>2019</v>
      </c>
      <c r="M62" s="2" t="s">
        <v>18</v>
      </c>
    </row>
    <row r="63" spans="1:14" ht="45" x14ac:dyDescent="0.25">
      <c r="A63" s="2" t="str">
        <f t="shared" si="3"/>
        <v>2022-05-30</v>
      </c>
      <c r="B63" s="2" t="str">
        <f>"1730"</f>
        <v>1730</v>
      </c>
      <c r="C63" s="1" t="s">
        <v>128</v>
      </c>
      <c r="E63" s="2" t="str">
        <f>"2020"</f>
        <v>2020</v>
      </c>
      <c r="F63" s="2">
        <v>104</v>
      </c>
      <c r="G63" s="2" t="s">
        <v>55</v>
      </c>
      <c r="J63" s="5"/>
      <c r="K63" s="3" t="s">
        <v>129</v>
      </c>
      <c r="L63" s="2">
        <v>2020</v>
      </c>
      <c r="M63" s="2" t="s">
        <v>28</v>
      </c>
    </row>
    <row r="64" spans="1:14" ht="60" x14ac:dyDescent="0.25">
      <c r="A64" s="2" t="str">
        <f t="shared" si="3"/>
        <v>2022-05-30</v>
      </c>
      <c r="B64" s="2" t="str">
        <f>"1800"</f>
        <v>1800</v>
      </c>
      <c r="C64" s="1" t="s">
        <v>130</v>
      </c>
      <c r="D64" s="1" t="s">
        <v>132</v>
      </c>
      <c r="E64" s="2" t="str">
        <f>"2020"</f>
        <v>2020</v>
      </c>
      <c r="F64" s="2">
        <v>11</v>
      </c>
      <c r="G64" s="2" t="s">
        <v>20</v>
      </c>
      <c r="I64" s="2" t="s">
        <v>17</v>
      </c>
      <c r="J64" s="5"/>
      <c r="K64" s="3" t="s">
        <v>131</v>
      </c>
      <c r="L64" s="2">
        <v>2020</v>
      </c>
      <c r="M64" s="2" t="s">
        <v>18</v>
      </c>
    </row>
    <row r="65" spans="1:14" ht="75" x14ac:dyDescent="0.25">
      <c r="A65" s="2" t="str">
        <f t="shared" si="3"/>
        <v>2022-05-30</v>
      </c>
      <c r="B65" s="2" t="str">
        <f>"1830"</f>
        <v>1830</v>
      </c>
      <c r="C65" s="1" t="s">
        <v>70</v>
      </c>
      <c r="E65" s="2" t="str">
        <f>"2022"</f>
        <v>2022</v>
      </c>
      <c r="F65" s="2">
        <v>101</v>
      </c>
      <c r="G65" s="2" t="s">
        <v>55</v>
      </c>
      <c r="J65" s="5"/>
      <c r="K65" s="3" t="s">
        <v>71</v>
      </c>
      <c r="L65" s="2">
        <v>0</v>
      </c>
      <c r="M65" s="2" t="s">
        <v>18</v>
      </c>
    </row>
    <row r="66" spans="1:14" ht="90" x14ac:dyDescent="0.25">
      <c r="A66" s="8" t="str">
        <f t="shared" si="3"/>
        <v>2022-05-30</v>
      </c>
      <c r="B66" s="8" t="str">
        <f>"1840"</f>
        <v>1840</v>
      </c>
      <c r="C66" s="9" t="s">
        <v>133</v>
      </c>
      <c r="D66" s="9" t="s">
        <v>135</v>
      </c>
      <c r="E66" s="8" t="str">
        <f>"01"</f>
        <v>01</v>
      </c>
      <c r="F66" s="8">
        <v>5</v>
      </c>
      <c r="G66" s="8" t="s">
        <v>20</v>
      </c>
      <c r="H66" s="8"/>
      <c r="I66" s="8" t="s">
        <v>17</v>
      </c>
      <c r="J66" s="6" t="s">
        <v>452</v>
      </c>
      <c r="K66" s="7" t="s">
        <v>134</v>
      </c>
      <c r="L66" s="8">
        <v>2015</v>
      </c>
      <c r="M66" s="8" t="s">
        <v>31</v>
      </c>
      <c r="N66" s="8" t="s">
        <v>23</v>
      </c>
    </row>
    <row r="67" spans="1:14" ht="90" x14ac:dyDescent="0.25">
      <c r="A67" s="8" t="str">
        <f t="shared" si="3"/>
        <v>2022-05-30</v>
      </c>
      <c r="B67" s="8" t="str">
        <f>"1930"</f>
        <v>1930</v>
      </c>
      <c r="C67" s="9" t="s">
        <v>72</v>
      </c>
      <c r="D67" s="9" t="s">
        <v>139</v>
      </c>
      <c r="E67" s="8" t="str">
        <f>"03"</f>
        <v>03</v>
      </c>
      <c r="F67" s="8">
        <v>3</v>
      </c>
      <c r="G67" s="8" t="s">
        <v>136</v>
      </c>
      <c r="H67" s="8" t="s">
        <v>137</v>
      </c>
      <c r="I67" s="8" t="s">
        <v>17</v>
      </c>
      <c r="J67" s="6" t="s">
        <v>453</v>
      </c>
      <c r="K67" s="7" t="s">
        <v>138</v>
      </c>
      <c r="L67" s="8">
        <v>2021</v>
      </c>
      <c r="M67" s="8" t="s">
        <v>18</v>
      </c>
      <c r="N67" s="8" t="s">
        <v>23</v>
      </c>
    </row>
    <row r="68" spans="1:14" ht="90" x14ac:dyDescent="0.25">
      <c r="A68" s="8" t="str">
        <f t="shared" si="3"/>
        <v>2022-05-30</v>
      </c>
      <c r="B68" s="8" t="str">
        <f>"2030"</f>
        <v>2030</v>
      </c>
      <c r="C68" s="9" t="s">
        <v>140</v>
      </c>
      <c r="D68" s="9" t="s">
        <v>142</v>
      </c>
      <c r="E68" s="8" t="str">
        <f>"2022"</f>
        <v>2022</v>
      </c>
      <c r="F68" s="8">
        <v>7</v>
      </c>
      <c r="G68" s="8" t="s">
        <v>55</v>
      </c>
      <c r="H68" s="8"/>
      <c r="I68" s="8"/>
      <c r="J68" s="6" t="s">
        <v>454</v>
      </c>
      <c r="K68" s="7" t="s">
        <v>141</v>
      </c>
      <c r="L68" s="8">
        <v>2022</v>
      </c>
      <c r="M68" s="8" t="s">
        <v>18</v>
      </c>
      <c r="N68" s="8"/>
    </row>
    <row r="69" spans="1:14" ht="75" x14ac:dyDescent="0.25">
      <c r="A69" s="2" t="str">
        <f t="shared" si="3"/>
        <v>2022-05-30</v>
      </c>
      <c r="B69" s="2" t="str">
        <f>"2100"</f>
        <v>2100</v>
      </c>
      <c r="C69" s="1" t="s">
        <v>143</v>
      </c>
      <c r="E69" s="2" t="str">
        <f>"2016"</f>
        <v>2016</v>
      </c>
      <c r="F69" s="2">
        <v>0</v>
      </c>
      <c r="G69" s="2" t="s">
        <v>14</v>
      </c>
      <c r="I69" s="2" t="s">
        <v>17</v>
      </c>
      <c r="J69" s="5"/>
      <c r="K69" s="3" t="s">
        <v>144</v>
      </c>
      <c r="L69" s="2">
        <v>2016</v>
      </c>
      <c r="M69" s="2" t="s">
        <v>18</v>
      </c>
      <c r="N69" s="2" t="s">
        <v>23</v>
      </c>
    </row>
    <row r="70" spans="1:14" ht="60" x14ac:dyDescent="0.25">
      <c r="A70" s="8" t="str">
        <f t="shared" si="3"/>
        <v>2022-05-30</v>
      </c>
      <c r="B70" s="8" t="str">
        <f>"2130"</f>
        <v>2130</v>
      </c>
      <c r="C70" s="9" t="s">
        <v>145</v>
      </c>
      <c r="D70" s="9" t="s">
        <v>54</v>
      </c>
      <c r="E70" s="8" t="str">
        <f>" "</f>
        <v xml:space="preserve"> </v>
      </c>
      <c r="F70" s="8">
        <v>0</v>
      </c>
      <c r="G70" s="8" t="s">
        <v>136</v>
      </c>
      <c r="H70" s="8" t="s">
        <v>146</v>
      </c>
      <c r="I70" s="8" t="s">
        <v>17</v>
      </c>
      <c r="J70" s="6" t="s">
        <v>473</v>
      </c>
      <c r="K70" s="7" t="s">
        <v>147</v>
      </c>
      <c r="L70" s="8">
        <v>2002</v>
      </c>
      <c r="M70" s="8" t="s">
        <v>18</v>
      </c>
      <c r="N70" s="8"/>
    </row>
    <row r="71" spans="1:14" ht="90" x14ac:dyDescent="0.25">
      <c r="A71" s="2" t="str">
        <f t="shared" si="3"/>
        <v>2022-05-30</v>
      </c>
      <c r="B71" s="2" t="str">
        <f>"2315"</f>
        <v>2315</v>
      </c>
      <c r="C71" s="1" t="s">
        <v>148</v>
      </c>
      <c r="D71" s="1" t="s">
        <v>54</v>
      </c>
      <c r="E71" s="2" t="str">
        <f>" "</f>
        <v xml:space="preserve"> </v>
      </c>
      <c r="F71" s="2">
        <v>0</v>
      </c>
      <c r="G71" s="2" t="s">
        <v>14</v>
      </c>
      <c r="I71" s="2" t="s">
        <v>17</v>
      </c>
      <c r="J71" s="5"/>
      <c r="K71" s="3" t="s">
        <v>149</v>
      </c>
      <c r="L71" s="2">
        <v>2004</v>
      </c>
      <c r="M71" s="2" t="s">
        <v>103</v>
      </c>
    </row>
    <row r="72" spans="1:14" ht="75" x14ac:dyDescent="0.25">
      <c r="A72" s="2" t="str">
        <f t="shared" si="3"/>
        <v>2022-05-30</v>
      </c>
      <c r="B72" s="2" t="str">
        <f>"2330"</f>
        <v>2330</v>
      </c>
      <c r="C72" s="1" t="s">
        <v>150</v>
      </c>
      <c r="D72" s="1" t="s">
        <v>152</v>
      </c>
      <c r="E72" s="2" t="str">
        <f>"2"</f>
        <v>2</v>
      </c>
      <c r="F72" s="2">
        <v>0</v>
      </c>
      <c r="G72" s="2" t="s">
        <v>14</v>
      </c>
      <c r="I72" s="2" t="s">
        <v>17</v>
      </c>
      <c r="J72" s="5"/>
      <c r="K72" s="3" t="s">
        <v>151</v>
      </c>
      <c r="L72" s="2">
        <v>2017</v>
      </c>
      <c r="M72" s="2" t="s">
        <v>18</v>
      </c>
    </row>
    <row r="73" spans="1:14" ht="90" x14ac:dyDescent="0.25">
      <c r="A73" s="2" t="str">
        <f t="shared" si="3"/>
        <v>2022-05-30</v>
      </c>
      <c r="B73" s="2" t="str">
        <f>"2400"</f>
        <v>2400</v>
      </c>
      <c r="C73" s="1" t="s">
        <v>130</v>
      </c>
      <c r="D73" s="1" t="s">
        <v>154</v>
      </c>
      <c r="E73" s="2" t="str">
        <f>"03"</f>
        <v>03</v>
      </c>
      <c r="F73" s="2">
        <v>22</v>
      </c>
      <c r="G73" s="2" t="s">
        <v>20</v>
      </c>
      <c r="I73" s="2" t="s">
        <v>17</v>
      </c>
      <c r="J73" s="5"/>
      <c r="K73" s="3" t="s">
        <v>153</v>
      </c>
      <c r="L73" s="2">
        <v>2021</v>
      </c>
      <c r="M73" s="2" t="s">
        <v>18</v>
      </c>
    </row>
    <row r="74" spans="1:14" ht="105" x14ac:dyDescent="0.25">
      <c r="A74" s="2" t="str">
        <f t="shared" si="3"/>
        <v>2022-05-30</v>
      </c>
      <c r="B74" s="2" t="str">
        <f>"2405"</f>
        <v>2405</v>
      </c>
      <c r="C74" s="1" t="s">
        <v>13</v>
      </c>
      <c r="E74" s="2" t="str">
        <f t="shared" ref="E74:E82" si="5">"02"</f>
        <v>02</v>
      </c>
      <c r="F74" s="2">
        <v>14</v>
      </c>
      <c r="G74" s="2" t="s">
        <v>14</v>
      </c>
      <c r="H74" s="2" t="s">
        <v>15</v>
      </c>
      <c r="I74" s="2" t="s">
        <v>17</v>
      </c>
      <c r="J74" s="5"/>
      <c r="K74" s="3" t="s">
        <v>16</v>
      </c>
      <c r="L74" s="2">
        <v>2011</v>
      </c>
      <c r="M74" s="2" t="s">
        <v>18</v>
      </c>
    </row>
    <row r="75" spans="1:14" ht="105" x14ac:dyDescent="0.25">
      <c r="A75" s="2" t="str">
        <f t="shared" si="3"/>
        <v>2022-05-30</v>
      </c>
      <c r="B75" s="2" t="str">
        <f>"2500"</f>
        <v>2500</v>
      </c>
      <c r="C75" s="1" t="s">
        <v>13</v>
      </c>
      <c r="E75" s="2" t="str">
        <f t="shared" si="5"/>
        <v>02</v>
      </c>
      <c r="F75" s="2">
        <v>14</v>
      </c>
      <c r="G75" s="2" t="s">
        <v>14</v>
      </c>
      <c r="H75" s="2" t="s">
        <v>15</v>
      </c>
      <c r="I75" s="2" t="s">
        <v>17</v>
      </c>
      <c r="J75" s="5"/>
      <c r="K75" s="3" t="s">
        <v>16</v>
      </c>
      <c r="L75" s="2">
        <v>2011</v>
      </c>
      <c r="M75" s="2" t="s">
        <v>18</v>
      </c>
    </row>
    <row r="76" spans="1:14" ht="105" x14ac:dyDescent="0.25">
      <c r="A76" s="2" t="str">
        <f t="shared" si="3"/>
        <v>2022-05-30</v>
      </c>
      <c r="B76" s="2" t="str">
        <f>"2600"</f>
        <v>2600</v>
      </c>
      <c r="C76" s="1" t="s">
        <v>13</v>
      </c>
      <c r="E76" s="2" t="str">
        <f t="shared" si="5"/>
        <v>02</v>
      </c>
      <c r="F76" s="2">
        <v>14</v>
      </c>
      <c r="G76" s="2" t="s">
        <v>14</v>
      </c>
      <c r="H76" s="2" t="s">
        <v>15</v>
      </c>
      <c r="I76" s="2" t="s">
        <v>17</v>
      </c>
      <c r="J76" s="5"/>
      <c r="K76" s="3" t="s">
        <v>16</v>
      </c>
      <c r="L76" s="2">
        <v>2011</v>
      </c>
      <c r="M76" s="2" t="s">
        <v>18</v>
      </c>
    </row>
    <row r="77" spans="1:14" ht="105" x14ac:dyDescent="0.25">
      <c r="A77" s="2" t="str">
        <f t="shared" si="3"/>
        <v>2022-05-30</v>
      </c>
      <c r="B77" s="2" t="str">
        <f>"2700"</f>
        <v>2700</v>
      </c>
      <c r="C77" s="1" t="s">
        <v>13</v>
      </c>
      <c r="E77" s="2" t="str">
        <f t="shared" si="5"/>
        <v>02</v>
      </c>
      <c r="F77" s="2">
        <v>14</v>
      </c>
      <c r="I77" s="2" t="s">
        <v>17</v>
      </c>
      <c r="J77" s="5"/>
      <c r="K77" s="3" t="s">
        <v>16</v>
      </c>
      <c r="L77" s="2">
        <v>2011</v>
      </c>
      <c r="M77" s="2" t="s">
        <v>18</v>
      </c>
    </row>
    <row r="78" spans="1:14" ht="105" x14ac:dyDescent="0.25">
      <c r="A78" s="2" t="str">
        <f t="shared" si="3"/>
        <v>2022-05-30</v>
      </c>
      <c r="B78" s="2" t="str">
        <f>"2800"</f>
        <v>2800</v>
      </c>
      <c r="C78" s="1" t="s">
        <v>13</v>
      </c>
      <c r="E78" s="2" t="str">
        <f t="shared" si="5"/>
        <v>02</v>
      </c>
      <c r="F78" s="2">
        <v>14</v>
      </c>
      <c r="G78" s="2" t="s">
        <v>14</v>
      </c>
      <c r="H78" s="2" t="s">
        <v>15</v>
      </c>
      <c r="I78" s="2" t="s">
        <v>17</v>
      </c>
      <c r="J78" s="5"/>
      <c r="K78" s="3" t="s">
        <v>16</v>
      </c>
      <c r="L78" s="2">
        <v>2011</v>
      </c>
      <c r="M78" s="2" t="s">
        <v>18</v>
      </c>
    </row>
    <row r="79" spans="1:14" ht="105" x14ac:dyDescent="0.25">
      <c r="A79" s="2" t="str">
        <f t="shared" ref="A79:A123" si="6">"2022-05-31"</f>
        <v>2022-05-31</v>
      </c>
      <c r="B79" s="2" t="str">
        <f>"0500"</f>
        <v>0500</v>
      </c>
      <c r="C79" s="1" t="s">
        <v>13</v>
      </c>
      <c r="E79" s="2" t="str">
        <f t="shared" si="5"/>
        <v>02</v>
      </c>
      <c r="F79" s="2">
        <v>14</v>
      </c>
      <c r="G79" s="2" t="s">
        <v>14</v>
      </c>
      <c r="H79" s="2" t="s">
        <v>15</v>
      </c>
      <c r="I79" s="2" t="s">
        <v>17</v>
      </c>
      <c r="J79" s="5"/>
      <c r="K79" s="3" t="s">
        <v>16</v>
      </c>
      <c r="L79" s="2">
        <v>2011</v>
      </c>
      <c r="M79" s="2" t="s">
        <v>18</v>
      </c>
    </row>
    <row r="80" spans="1:14" ht="45" x14ac:dyDescent="0.25">
      <c r="A80" s="2" t="str">
        <f t="shared" si="6"/>
        <v>2022-05-31</v>
      </c>
      <c r="B80" s="2" t="str">
        <f>"0600"</f>
        <v>0600</v>
      </c>
      <c r="C80" s="1" t="s">
        <v>19</v>
      </c>
      <c r="D80" s="1" t="s">
        <v>155</v>
      </c>
      <c r="E80" s="2" t="str">
        <f t="shared" si="5"/>
        <v>02</v>
      </c>
      <c r="F80" s="2">
        <v>4</v>
      </c>
      <c r="G80" s="2" t="s">
        <v>14</v>
      </c>
      <c r="I80" s="2" t="s">
        <v>17</v>
      </c>
      <c r="J80" s="5"/>
      <c r="K80" s="3" t="s">
        <v>21</v>
      </c>
      <c r="L80" s="2">
        <v>2019</v>
      </c>
      <c r="M80" s="2" t="s">
        <v>18</v>
      </c>
    </row>
    <row r="81" spans="1:14" ht="45" x14ac:dyDescent="0.25">
      <c r="A81" s="2" t="str">
        <f t="shared" si="6"/>
        <v>2022-05-31</v>
      </c>
      <c r="B81" s="2" t="str">
        <f>"0625"</f>
        <v>0625</v>
      </c>
      <c r="C81" s="1" t="s">
        <v>19</v>
      </c>
      <c r="D81" s="1" t="s">
        <v>156</v>
      </c>
      <c r="E81" s="2" t="str">
        <f t="shared" si="5"/>
        <v>02</v>
      </c>
      <c r="F81" s="2">
        <v>5</v>
      </c>
      <c r="G81" s="2" t="s">
        <v>20</v>
      </c>
      <c r="I81" s="2" t="s">
        <v>17</v>
      </c>
      <c r="J81" s="5"/>
      <c r="K81" s="3" t="s">
        <v>21</v>
      </c>
      <c r="L81" s="2">
        <v>2019</v>
      </c>
      <c r="M81" s="2" t="s">
        <v>18</v>
      </c>
    </row>
    <row r="82" spans="1:14" ht="90" x14ac:dyDescent="0.25">
      <c r="A82" s="2" t="str">
        <f t="shared" si="6"/>
        <v>2022-05-31</v>
      </c>
      <c r="B82" s="2" t="str">
        <f>"0650"</f>
        <v>0650</v>
      </c>
      <c r="C82" s="1" t="s">
        <v>25</v>
      </c>
      <c r="D82" s="1" t="s">
        <v>158</v>
      </c>
      <c r="E82" s="2" t="str">
        <f t="shared" si="5"/>
        <v>02</v>
      </c>
      <c r="F82" s="2">
        <v>9</v>
      </c>
      <c r="G82" s="2" t="s">
        <v>20</v>
      </c>
      <c r="I82" s="2" t="s">
        <v>17</v>
      </c>
      <c r="J82" s="5"/>
      <c r="K82" s="3" t="s">
        <v>157</v>
      </c>
      <c r="L82" s="2">
        <v>2018</v>
      </c>
      <c r="M82" s="2" t="s">
        <v>28</v>
      </c>
    </row>
    <row r="83" spans="1:14" ht="75" x14ac:dyDescent="0.25">
      <c r="A83" s="2" t="str">
        <f t="shared" si="6"/>
        <v>2022-05-31</v>
      </c>
      <c r="B83" s="2" t="str">
        <f>"0715"</f>
        <v>0715</v>
      </c>
      <c r="C83" s="1" t="s">
        <v>29</v>
      </c>
      <c r="E83" s="2" t="str">
        <f>"03"</f>
        <v>03</v>
      </c>
      <c r="F83" s="2">
        <v>12</v>
      </c>
      <c r="G83" s="2" t="s">
        <v>20</v>
      </c>
      <c r="I83" s="2" t="s">
        <v>17</v>
      </c>
      <c r="J83" s="5"/>
      <c r="K83" s="3" t="s">
        <v>30</v>
      </c>
      <c r="L83" s="2">
        <v>2015</v>
      </c>
      <c r="M83" s="2" t="s">
        <v>31</v>
      </c>
    </row>
    <row r="84" spans="1:14" ht="90" x14ac:dyDescent="0.25">
      <c r="A84" s="2" t="str">
        <f t="shared" si="6"/>
        <v>2022-05-31</v>
      </c>
      <c r="B84" s="2" t="str">
        <f>"0730"</f>
        <v>0730</v>
      </c>
      <c r="C84" s="1" t="s">
        <v>32</v>
      </c>
      <c r="D84" s="1" t="s">
        <v>160</v>
      </c>
      <c r="E84" s="2" t="str">
        <f>"01"</f>
        <v>01</v>
      </c>
      <c r="F84" s="2">
        <v>22</v>
      </c>
      <c r="G84" s="2" t="s">
        <v>20</v>
      </c>
      <c r="I84" s="2" t="s">
        <v>17</v>
      </c>
      <c r="J84" s="5"/>
      <c r="K84" s="3" t="s">
        <v>159</v>
      </c>
      <c r="L84" s="2">
        <v>2019</v>
      </c>
      <c r="M84" s="2" t="s">
        <v>31</v>
      </c>
    </row>
    <row r="85" spans="1:14" ht="75" x14ac:dyDescent="0.25">
      <c r="A85" s="2" t="str">
        <f t="shared" si="6"/>
        <v>2022-05-31</v>
      </c>
      <c r="B85" s="2" t="str">
        <f>"0755"</f>
        <v>0755</v>
      </c>
      <c r="C85" s="1" t="s">
        <v>35</v>
      </c>
      <c r="D85" s="1" t="s">
        <v>162</v>
      </c>
      <c r="E85" s="2" t="str">
        <f>"02"</f>
        <v>02</v>
      </c>
      <c r="F85" s="2">
        <v>1</v>
      </c>
      <c r="G85" s="2" t="s">
        <v>20</v>
      </c>
      <c r="I85" s="2" t="s">
        <v>17</v>
      </c>
      <c r="J85" s="5"/>
      <c r="K85" s="3" t="s">
        <v>161</v>
      </c>
      <c r="L85" s="2">
        <v>2020</v>
      </c>
      <c r="M85" s="2" t="s">
        <v>28</v>
      </c>
    </row>
    <row r="86" spans="1:14" ht="90" x14ac:dyDescent="0.25">
      <c r="A86" s="2" t="str">
        <f t="shared" si="6"/>
        <v>2022-05-31</v>
      </c>
      <c r="B86" s="2" t="str">
        <f>"0805"</f>
        <v>0805</v>
      </c>
      <c r="C86" s="1" t="s">
        <v>38</v>
      </c>
      <c r="D86" s="1" t="s">
        <v>164</v>
      </c>
      <c r="E86" s="2" t="str">
        <f>"01"</f>
        <v>01</v>
      </c>
      <c r="F86" s="2">
        <v>14</v>
      </c>
      <c r="G86" s="2" t="s">
        <v>20</v>
      </c>
      <c r="I86" s="2" t="s">
        <v>17</v>
      </c>
      <c r="J86" s="5"/>
      <c r="K86" s="3" t="s">
        <v>163</v>
      </c>
      <c r="L86" s="2">
        <v>2020</v>
      </c>
      <c r="M86" s="2" t="s">
        <v>28</v>
      </c>
    </row>
    <row r="87" spans="1:14" ht="75" x14ac:dyDescent="0.25">
      <c r="A87" s="2" t="str">
        <f t="shared" si="6"/>
        <v>2022-05-31</v>
      </c>
      <c r="B87" s="2" t="str">
        <f>"0815"</f>
        <v>0815</v>
      </c>
      <c r="C87" s="1" t="s">
        <v>41</v>
      </c>
      <c r="D87" s="1" t="s">
        <v>166</v>
      </c>
      <c r="E87" s="2" t="str">
        <f>"01"</f>
        <v>01</v>
      </c>
      <c r="F87" s="2">
        <v>6</v>
      </c>
      <c r="G87" s="2" t="s">
        <v>20</v>
      </c>
      <c r="I87" s="2" t="s">
        <v>17</v>
      </c>
      <c r="J87" s="5"/>
      <c r="K87" s="3" t="s">
        <v>165</v>
      </c>
      <c r="L87" s="2">
        <v>2021</v>
      </c>
      <c r="M87" s="2" t="s">
        <v>44</v>
      </c>
    </row>
    <row r="88" spans="1:14" ht="60" x14ac:dyDescent="0.25">
      <c r="A88" s="2" t="str">
        <f t="shared" si="6"/>
        <v>2022-05-31</v>
      </c>
      <c r="B88" s="2" t="str">
        <f>"0820"</f>
        <v>0820</v>
      </c>
      <c r="C88" s="1" t="s">
        <v>45</v>
      </c>
      <c r="D88" s="1" t="s">
        <v>168</v>
      </c>
      <c r="E88" s="2" t="str">
        <f>"01"</f>
        <v>01</v>
      </c>
      <c r="F88" s="2">
        <v>11</v>
      </c>
      <c r="G88" s="2" t="s">
        <v>20</v>
      </c>
      <c r="I88" s="2" t="s">
        <v>17</v>
      </c>
      <c r="J88" s="5"/>
      <c r="K88" s="3" t="s">
        <v>167</v>
      </c>
      <c r="L88" s="2">
        <v>2009</v>
      </c>
      <c r="M88" s="2" t="s">
        <v>31</v>
      </c>
    </row>
    <row r="89" spans="1:14" ht="90" x14ac:dyDescent="0.25">
      <c r="A89" s="2" t="str">
        <f t="shared" si="6"/>
        <v>2022-05-31</v>
      </c>
      <c r="B89" s="2" t="str">
        <f>"0845"</f>
        <v>0845</v>
      </c>
      <c r="C89" s="1" t="s">
        <v>48</v>
      </c>
      <c r="E89" s="2" t="str">
        <f>"01"</f>
        <v>01</v>
      </c>
      <c r="F89" s="2">
        <v>20</v>
      </c>
      <c r="G89" s="2" t="s">
        <v>14</v>
      </c>
      <c r="H89" s="2" t="s">
        <v>49</v>
      </c>
      <c r="I89" s="2" t="s">
        <v>17</v>
      </c>
      <c r="J89" s="5"/>
      <c r="K89" s="3" t="s">
        <v>50</v>
      </c>
      <c r="L89" s="2">
        <v>2012</v>
      </c>
      <c r="M89" s="2" t="s">
        <v>18</v>
      </c>
    </row>
    <row r="90" spans="1:14" ht="75" x14ac:dyDescent="0.25">
      <c r="A90" s="2" t="str">
        <f t="shared" si="6"/>
        <v>2022-05-31</v>
      </c>
      <c r="B90" s="2" t="str">
        <f>"0910"</f>
        <v>0910</v>
      </c>
      <c r="C90" s="1" t="s">
        <v>51</v>
      </c>
      <c r="D90" s="1" t="s">
        <v>170</v>
      </c>
      <c r="E90" s="2" t="str">
        <f>"02"</f>
        <v>02</v>
      </c>
      <c r="F90" s="2">
        <v>13</v>
      </c>
      <c r="G90" s="2" t="s">
        <v>20</v>
      </c>
      <c r="I90" s="2" t="s">
        <v>17</v>
      </c>
      <c r="J90" s="5"/>
      <c r="K90" s="3" t="s">
        <v>169</v>
      </c>
      <c r="L90" s="2">
        <v>2014</v>
      </c>
      <c r="M90" s="2" t="s">
        <v>18</v>
      </c>
    </row>
    <row r="91" spans="1:14" ht="90" x14ac:dyDescent="0.25">
      <c r="A91" s="2" t="str">
        <f t="shared" si="6"/>
        <v>2022-05-31</v>
      </c>
      <c r="B91" s="2" t="str">
        <f>"0935"</f>
        <v>0935</v>
      </c>
      <c r="C91" s="1" t="s">
        <v>109</v>
      </c>
      <c r="D91" t="s">
        <v>425</v>
      </c>
      <c r="E91" s="2" t="str">
        <f>"05"</f>
        <v>05</v>
      </c>
      <c r="F91" s="2">
        <v>3</v>
      </c>
      <c r="J91" s="5"/>
      <c r="K91" s="3" t="s">
        <v>426</v>
      </c>
      <c r="L91" s="2">
        <v>2021</v>
      </c>
      <c r="M91" s="2" t="s">
        <v>28</v>
      </c>
    </row>
    <row r="92" spans="1:14" ht="90" x14ac:dyDescent="0.25">
      <c r="A92" s="2" t="str">
        <f t="shared" si="6"/>
        <v>2022-05-31</v>
      </c>
      <c r="B92" s="2" t="str">
        <f>"1000"</f>
        <v>1000</v>
      </c>
      <c r="C92" s="1" t="s">
        <v>133</v>
      </c>
      <c r="D92" s="1" t="s">
        <v>135</v>
      </c>
      <c r="E92" s="2" t="str">
        <f>"01"</f>
        <v>01</v>
      </c>
      <c r="F92" s="2">
        <v>5</v>
      </c>
      <c r="G92" s="2" t="s">
        <v>20</v>
      </c>
      <c r="I92" s="2" t="s">
        <v>17</v>
      </c>
      <c r="J92" s="5"/>
      <c r="K92" s="3" t="s">
        <v>134</v>
      </c>
      <c r="L92" s="2">
        <v>2015</v>
      </c>
      <c r="M92" s="2" t="s">
        <v>31</v>
      </c>
      <c r="N92" s="2" t="s">
        <v>23</v>
      </c>
    </row>
    <row r="93" spans="1:14" ht="45" x14ac:dyDescent="0.25">
      <c r="A93" s="2" t="str">
        <f t="shared" si="6"/>
        <v>2022-05-31</v>
      </c>
      <c r="B93" s="2" t="str">
        <f>"1050"</f>
        <v>1050</v>
      </c>
      <c r="C93" s="1" t="s">
        <v>171</v>
      </c>
      <c r="D93" s="1" t="s">
        <v>173</v>
      </c>
      <c r="E93" s="2" t="str">
        <f>"01"</f>
        <v>01</v>
      </c>
      <c r="F93" s="2">
        <v>7</v>
      </c>
      <c r="G93" s="2" t="s">
        <v>20</v>
      </c>
      <c r="I93" s="2" t="s">
        <v>17</v>
      </c>
      <c r="J93" s="5"/>
      <c r="K93" s="3" t="s">
        <v>172</v>
      </c>
      <c r="L93" s="2">
        <v>2010</v>
      </c>
      <c r="M93" s="2" t="s">
        <v>18</v>
      </c>
    </row>
    <row r="94" spans="1:14" ht="90" x14ac:dyDescent="0.25">
      <c r="A94" s="2" t="str">
        <f t="shared" si="6"/>
        <v>2022-05-31</v>
      </c>
      <c r="B94" s="2" t="str">
        <f>"1100"</f>
        <v>1100</v>
      </c>
      <c r="C94" s="1" t="s">
        <v>140</v>
      </c>
      <c r="D94" s="1" t="s">
        <v>142</v>
      </c>
      <c r="E94" s="2" t="str">
        <f>"2022"</f>
        <v>2022</v>
      </c>
      <c r="F94" s="2">
        <v>7</v>
      </c>
      <c r="G94" s="2" t="s">
        <v>55</v>
      </c>
      <c r="I94" s="2" t="s">
        <v>17</v>
      </c>
      <c r="J94" s="5"/>
      <c r="K94" s="3" t="s">
        <v>141</v>
      </c>
      <c r="L94" s="2">
        <v>2022</v>
      </c>
      <c r="M94" s="2" t="s">
        <v>18</v>
      </c>
    </row>
    <row r="95" spans="1:14" ht="75" x14ac:dyDescent="0.25">
      <c r="A95" s="2" t="str">
        <f t="shared" si="6"/>
        <v>2022-05-31</v>
      </c>
      <c r="B95" s="2" t="str">
        <f>"1130"</f>
        <v>1130</v>
      </c>
      <c r="C95" s="1" t="s">
        <v>174</v>
      </c>
      <c r="E95" s="2" t="str">
        <f>"01"</f>
        <v>01</v>
      </c>
      <c r="F95" s="2">
        <v>0</v>
      </c>
      <c r="G95" s="2" t="s">
        <v>14</v>
      </c>
      <c r="I95" s="2" t="s">
        <v>17</v>
      </c>
      <c r="J95" s="5"/>
      <c r="K95" s="3" t="s">
        <v>175</v>
      </c>
      <c r="L95" s="2">
        <v>0</v>
      </c>
      <c r="M95" s="2" t="s">
        <v>18</v>
      </c>
    </row>
    <row r="96" spans="1:14" ht="75" x14ac:dyDescent="0.25">
      <c r="A96" s="2" t="str">
        <f t="shared" si="6"/>
        <v>2022-05-31</v>
      </c>
      <c r="B96" s="2" t="str">
        <f>"1230"</f>
        <v>1230</v>
      </c>
      <c r="C96" s="1" t="s">
        <v>143</v>
      </c>
      <c r="E96" s="2" t="str">
        <f>"2016"</f>
        <v>2016</v>
      </c>
      <c r="F96" s="2">
        <v>0</v>
      </c>
      <c r="G96" s="2" t="s">
        <v>14</v>
      </c>
      <c r="I96" s="2" t="s">
        <v>17</v>
      </c>
      <c r="J96" s="5"/>
      <c r="K96" s="3" t="s">
        <v>144</v>
      </c>
      <c r="L96" s="2">
        <v>2016</v>
      </c>
      <c r="M96" s="2" t="s">
        <v>18</v>
      </c>
      <c r="N96" s="2" t="s">
        <v>23</v>
      </c>
    </row>
    <row r="97" spans="1:14" ht="90" x14ac:dyDescent="0.25">
      <c r="A97" s="2" t="str">
        <f t="shared" si="6"/>
        <v>2022-05-31</v>
      </c>
      <c r="B97" s="2" t="str">
        <f>"1300"</f>
        <v>1300</v>
      </c>
      <c r="C97" s="1" t="s">
        <v>427</v>
      </c>
      <c r="E97" s="2" t="str">
        <f>" "</f>
        <v xml:space="preserve"> </v>
      </c>
      <c r="F97" s="2">
        <v>0</v>
      </c>
      <c r="G97" s="2" t="s">
        <v>55</v>
      </c>
      <c r="I97" s="2" t="s">
        <v>17</v>
      </c>
      <c r="J97" s="5"/>
      <c r="K97" s="3" t="s">
        <v>176</v>
      </c>
      <c r="L97" s="2">
        <v>2011</v>
      </c>
      <c r="M97" s="2" t="s">
        <v>18</v>
      </c>
    </row>
    <row r="98" spans="1:14" ht="90" x14ac:dyDescent="0.25">
      <c r="A98" s="2" t="str">
        <f t="shared" si="6"/>
        <v>2022-05-31</v>
      </c>
      <c r="B98" s="2" t="str">
        <f>"1400"</f>
        <v>1400</v>
      </c>
      <c r="C98" s="1" t="s">
        <v>100</v>
      </c>
      <c r="E98" s="2" t="str">
        <f>"03"</f>
        <v>03</v>
      </c>
      <c r="F98" s="2">
        <v>207</v>
      </c>
      <c r="G98" s="2" t="s">
        <v>14</v>
      </c>
      <c r="H98" s="2" t="s">
        <v>15</v>
      </c>
      <c r="I98" s="2" t="s">
        <v>17</v>
      </c>
      <c r="J98" s="5"/>
      <c r="K98" s="3" t="s">
        <v>177</v>
      </c>
      <c r="L98" s="2">
        <v>2020</v>
      </c>
      <c r="M98" s="2" t="s">
        <v>103</v>
      </c>
    </row>
    <row r="99" spans="1:14" ht="105" x14ac:dyDescent="0.25">
      <c r="A99" s="2" t="str">
        <f t="shared" si="6"/>
        <v>2022-05-31</v>
      </c>
      <c r="B99" s="2" t="str">
        <f>"1430"</f>
        <v>1430</v>
      </c>
      <c r="C99" s="1" t="s">
        <v>104</v>
      </c>
      <c r="D99" s="1" t="s">
        <v>180</v>
      </c>
      <c r="E99" s="2" t="str">
        <f>"01"</f>
        <v>01</v>
      </c>
      <c r="F99" s="2">
        <v>4</v>
      </c>
      <c r="G99" s="2" t="s">
        <v>14</v>
      </c>
      <c r="H99" s="2" t="s">
        <v>178</v>
      </c>
      <c r="I99" s="2" t="s">
        <v>17</v>
      </c>
      <c r="J99" s="5"/>
      <c r="K99" s="3" t="s">
        <v>179</v>
      </c>
      <c r="L99" s="2">
        <v>2019</v>
      </c>
      <c r="M99" s="2" t="s">
        <v>28</v>
      </c>
    </row>
    <row r="100" spans="1:14" ht="60" x14ac:dyDescent="0.25">
      <c r="A100" s="2" t="str">
        <f t="shared" si="6"/>
        <v>2022-05-31</v>
      </c>
      <c r="B100" s="2" t="str">
        <f>"1500"</f>
        <v>1500</v>
      </c>
      <c r="C100" s="1" t="s">
        <v>51</v>
      </c>
      <c r="D100" s="1" t="s">
        <v>182</v>
      </c>
      <c r="E100" s="2" t="str">
        <f>"02"</f>
        <v>02</v>
      </c>
      <c r="F100" s="2">
        <v>8</v>
      </c>
      <c r="G100" s="2" t="s">
        <v>14</v>
      </c>
      <c r="H100" s="2" t="s">
        <v>78</v>
      </c>
      <c r="I100" s="2" t="s">
        <v>17</v>
      </c>
      <c r="J100" s="5"/>
      <c r="K100" s="3" t="s">
        <v>181</v>
      </c>
      <c r="L100" s="2">
        <v>2014</v>
      </c>
      <c r="M100" s="2" t="s">
        <v>18</v>
      </c>
    </row>
    <row r="101" spans="1:14" ht="105" x14ac:dyDescent="0.25">
      <c r="A101" s="2" t="str">
        <f t="shared" si="6"/>
        <v>2022-05-31</v>
      </c>
      <c r="B101" s="2" t="str">
        <f>"1525"</f>
        <v>1525</v>
      </c>
      <c r="C101" s="1" t="s">
        <v>109</v>
      </c>
      <c r="D101" s="1" t="s">
        <v>184</v>
      </c>
      <c r="E101" s="2" t="str">
        <f>"03"</f>
        <v>03</v>
      </c>
      <c r="F101" s="2">
        <v>2</v>
      </c>
      <c r="G101" s="2" t="s">
        <v>20</v>
      </c>
      <c r="I101" s="2" t="s">
        <v>17</v>
      </c>
      <c r="J101" s="5"/>
      <c r="K101" s="3" t="s">
        <v>183</v>
      </c>
      <c r="L101" s="2">
        <v>2019</v>
      </c>
      <c r="M101" s="2" t="s">
        <v>28</v>
      </c>
    </row>
    <row r="102" spans="1:14" ht="75" x14ac:dyDescent="0.25">
      <c r="A102" s="2" t="str">
        <f t="shared" si="6"/>
        <v>2022-05-31</v>
      </c>
      <c r="B102" s="2" t="str">
        <f>"1550"</f>
        <v>1550</v>
      </c>
      <c r="C102" s="1" t="s">
        <v>38</v>
      </c>
      <c r="D102" s="1" t="s">
        <v>186</v>
      </c>
      <c r="E102" s="2" t="str">
        <f>"01"</f>
        <v>01</v>
      </c>
      <c r="F102" s="2">
        <v>29</v>
      </c>
      <c r="G102" s="2" t="s">
        <v>20</v>
      </c>
      <c r="I102" s="2" t="s">
        <v>17</v>
      </c>
      <c r="J102" s="5"/>
      <c r="K102" s="3" t="s">
        <v>185</v>
      </c>
      <c r="L102" s="2">
        <v>2020</v>
      </c>
      <c r="M102" s="2" t="s">
        <v>28</v>
      </c>
    </row>
    <row r="103" spans="1:14" ht="90" x14ac:dyDescent="0.25">
      <c r="A103" s="2" t="str">
        <f t="shared" si="6"/>
        <v>2022-05-31</v>
      </c>
      <c r="B103" s="2" t="str">
        <f>"1600"</f>
        <v>1600</v>
      </c>
      <c r="C103" s="1" t="s">
        <v>114</v>
      </c>
      <c r="D103" s="1" t="s">
        <v>187</v>
      </c>
      <c r="E103" s="2" t="str">
        <f>"03"</f>
        <v>03</v>
      </c>
      <c r="F103" s="2">
        <v>3</v>
      </c>
      <c r="G103" s="2" t="s">
        <v>20</v>
      </c>
      <c r="I103" s="2" t="s">
        <v>17</v>
      </c>
      <c r="J103" s="5"/>
      <c r="K103" s="3" t="s">
        <v>115</v>
      </c>
      <c r="L103" s="2">
        <v>2019</v>
      </c>
      <c r="M103" s="2" t="s">
        <v>18</v>
      </c>
    </row>
    <row r="104" spans="1:14" ht="30" x14ac:dyDescent="0.25">
      <c r="A104" s="2" t="str">
        <f t="shared" si="6"/>
        <v>2022-05-31</v>
      </c>
      <c r="B104" s="2" t="str">
        <f>"1610"</f>
        <v>1610</v>
      </c>
      <c r="C104" s="1" t="s">
        <v>117</v>
      </c>
      <c r="D104" s="1" t="s">
        <v>428</v>
      </c>
      <c r="E104" s="2" t="str">
        <f>"01"</f>
        <v>01</v>
      </c>
      <c r="F104" s="2">
        <v>8</v>
      </c>
      <c r="G104" s="2" t="s">
        <v>14</v>
      </c>
      <c r="H104" s="2" t="s">
        <v>49</v>
      </c>
      <c r="I104" s="2" t="s">
        <v>17</v>
      </c>
      <c r="J104" s="5"/>
      <c r="K104" s="3" t="s">
        <v>188</v>
      </c>
      <c r="L104" s="2">
        <v>2017</v>
      </c>
      <c r="M104" s="2" t="s">
        <v>18</v>
      </c>
      <c r="N104" s="2" t="s">
        <v>23</v>
      </c>
    </row>
    <row r="105" spans="1:14" ht="90" x14ac:dyDescent="0.25">
      <c r="A105" s="2" t="str">
        <f t="shared" si="6"/>
        <v>2022-05-31</v>
      </c>
      <c r="B105" s="2" t="str">
        <f>"1635"</f>
        <v>1635</v>
      </c>
      <c r="C105" s="1" t="s">
        <v>32</v>
      </c>
      <c r="D105" s="1" t="s">
        <v>190</v>
      </c>
      <c r="E105" s="2" t="str">
        <f>"01"</f>
        <v>01</v>
      </c>
      <c r="F105" s="2">
        <v>15</v>
      </c>
      <c r="G105" s="2" t="s">
        <v>20</v>
      </c>
      <c r="I105" s="2" t="s">
        <v>17</v>
      </c>
      <c r="J105" s="5"/>
      <c r="K105" s="3" t="s">
        <v>189</v>
      </c>
      <c r="L105" s="2">
        <v>2019</v>
      </c>
      <c r="M105" s="2" t="s">
        <v>31</v>
      </c>
    </row>
    <row r="106" spans="1:14" ht="90" x14ac:dyDescent="0.25">
      <c r="A106" s="2" t="str">
        <f t="shared" si="6"/>
        <v>2022-05-31</v>
      </c>
      <c r="B106" s="2" t="str">
        <f>"1700"</f>
        <v>1700</v>
      </c>
      <c r="C106" s="1" t="s">
        <v>125</v>
      </c>
      <c r="D106" s="1" t="s">
        <v>429</v>
      </c>
      <c r="E106" s="2" t="str">
        <f>"2019"</f>
        <v>2019</v>
      </c>
      <c r="F106" s="2">
        <v>21</v>
      </c>
      <c r="G106" s="2" t="s">
        <v>20</v>
      </c>
      <c r="I106" s="2" t="s">
        <v>17</v>
      </c>
      <c r="J106" s="5"/>
      <c r="K106" s="3" t="s">
        <v>191</v>
      </c>
      <c r="L106" s="2">
        <v>2019</v>
      </c>
      <c r="M106" s="2" t="s">
        <v>18</v>
      </c>
    </row>
    <row r="107" spans="1:14" ht="75" x14ac:dyDescent="0.25">
      <c r="A107" s="2" t="str">
        <f t="shared" si="6"/>
        <v>2022-05-31</v>
      </c>
      <c r="B107" s="2" t="str">
        <f>"1715"</f>
        <v>1715</v>
      </c>
      <c r="C107" s="1" t="s">
        <v>125</v>
      </c>
      <c r="D107" s="1" t="s">
        <v>193</v>
      </c>
      <c r="E107" s="2" t="str">
        <f>"2019"</f>
        <v>2019</v>
      </c>
      <c r="F107" s="2">
        <v>22</v>
      </c>
      <c r="G107" s="2" t="s">
        <v>20</v>
      </c>
      <c r="I107" s="2" t="s">
        <v>17</v>
      </c>
      <c r="J107" s="5"/>
      <c r="K107" s="3" t="s">
        <v>192</v>
      </c>
      <c r="L107" s="2">
        <v>2019</v>
      </c>
      <c r="M107" s="2" t="s">
        <v>18</v>
      </c>
    </row>
    <row r="108" spans="1:14" x14ac:dyDescent="0.25">
      <c r="A108" s="2" t="str">
        <f t="shared" si="6"/>
        <v>2022-05-31</v>
      </c>
      <c r="B108" s="2" t="str">
        <f>"1730"</f>
        <v>1730</v>
      </c>
      <c r="C108" s="1" t="s">
        <v>194</v>
      </c>
      <c r="E108" s="2" t="str">
        <f>"2021"</f>
        <v>2021</v>
      </c>
      <c r="F108" s="2">
        <v>56</v>
      </c>
      <c r="G108" s="2" t="s">
        <v>55</v>
      </c>
      <c r="J108" s="5"/>
      <c r="K108" s="3" t="s">
        <v>195</v>
      </c>
      <c r="L108" s="2">
        <v>0</v>
      </c>
      <c r="M108" s="2" t="s">
        <v>31</v>
      </c>
    </row>
    <row r="109" spans="1:14" ht="60" x14ac:dyDescent="0.25">
      <c r="A109" s="2" t="str">
        <f t="shared" si="6"/>
        <v>2022-05-31</v>
      </c>
      <c r="B109" s="2" t="str">
        <f>"1800"</f>
        <v>1800</v>
      </c>
      <c r="C109" s="1" t="s">
        <v>130</v>
      </c>
      <c r="D109" s="1" t="s">
        <v>197</v>
      </c>
      <c r="E109" s="2" t="str">
        <f>"2020"</f>
        <v>2020</v>
      </c>
      <c r="F109" s="2">
        <v>4</v>
      </c>
      <c r="G109" s="2" t="s">
        <v>20</v>
      </c>
      <c r="I109" s="2" t="s">
        <v>17</v>
      </c>
      <c r="J109" s="5"/>
      <c r="K109" s="3" t="s">
        <v>196</v>
      </c>
      <c r="L109" s="2">
        <v>2020</v>
      </c>
      <c r="M109" s="2" t="s">
        <v>18</v>
      </c>
    </row>
    <row r="110" spans="1:14" ht="75" x14ac:dyDescent="0.25">
      <c r="A110" s="2" t="str">
        <f t="shared" si="6"/>
        <v>2022-05-31</v>
      </c>
      <c r="B110" s="2" t="str">
        <f>"1830"</f>
        <v>1830</v>
      </c>
      <c r="C110" s="1" t="s">
        <v>70</v>
      </c>
      <c r="E110" s="2" t="str">
        <f>"2022"</f>
        <v>2022</v>
      </c>
      <c r="F110" s="2">
        <v>102</v>
      </c>
      <c r="G110" s="2" t="s">
        <v>55</v>
      </c>
      <c r="J110" s="5"/>
      <c r="K110" s="3" t="s">
        <v>71</v>
      </c>
      <c r="L110" s="2">
        <v>0</v>
      </c>
      <c r="M110" s="2" t="s">
        <v>18</v>
      </c>
    </row>
    <row r="111" spans="1:14" ht="75" x14ac:dyDescent="0.25">
      <c r="A111" s="8" t="str">
        <f t="shared" si="6"/>
        <v>2022-05-31</v>
      </c>
      <c r="B111" s="8" t="str">
        <f>"1840"</f>
        <v>1840</v>
      </c>
      <c r="C111" s="9" t="s">
        <v>133</v>
      </c>
      <c r="D111" s="9" t="s">
        <v>430</v>
      </c>
      <c r="E111" s="8" t="str">
        <f>"01"</f>
        <v>01</v>
      </c>
      <c r="F111" s="8">
        <v>6</v>
      </c>
      <c r="G111" s="8" t="s">
        <v>20</v>
      </c>
      <c r="H111" s="8"/>
      <c r="I111" s="8" t="s">
        <v>17</v>
      </c>
      <c r="J111" s="6" t="s">
        <v>452</v>
      </c>
      <c r="K111" s="7" t="s">
        <v>198</v>
      </c>
      <c r="L111" s="8">
        <v>2015</v>
      </c>
      <c r="M111" s="8" t="s">
        <v>31</v>
      </c>
      <c r="N111" s="8" t="s">
        <v>23</v>
      </c>
    </row>
    <row r="112" spans="1:14" ht="60" x14ac:dyDescent="0.25">
      <c r="A112" s="8" t="str">
        <f t="shared" si="6"/>
        <v>2022-05-31</v>
      </c>
      <c r="B112" s="8" t="str">
        <f>"1930"</f>
        <v>1930</v>
      </c>
      <c r="C112" s="9" t="s">
        <v>199</v>
      </c>
      <c r="D112" s="9"/>
      <c r="E112" s="8" t="str">
        <f>"2022"</f>
        <v>2022</v>
      </c>
      <c r="F112" s="8">
        <v>16</v>
      </c>
      <c r="G112" s="8" t="s">
        <v>55</v>
      </c>
      <c r="H112" s="8"/>
      <c r="I112" s="8"/>
      <c r="J112" s="6" t="s">
        <v>455</v>
      </c>
      <c r="K112" s="7" t="s">
        <v>200</v>
      </c>
      <c r="L112" s="8">
        <v>2022</v>
      </c>
      <c r="M112" s="8" t="s">
        <v>18</v>
      </c>
      <c r="N112" s="8"/>
    </row>
    <row r="113" spans="1:14" ht="75" x14ac:dyDescent="0.25">
      <c r="A113" s="8" t="str">
        <f t="shared" si="6"/>
        <v>2022-05-31</v>
      </c>
      <c r="B113" s="8" t="str">
        <f>"2000"</f>
        <v>2000</v>
      </c>
      <c r="C113" s="9" t="s">
        <v>201</v>
      </c>
      <c r="D113" s="9" t="s">
        <v>203</v>
      </c>
      <c r="E113" s="8" t="str">
        <f>"04"</f>
        <v>04</v>
      </c>
      <c r="F113" s="8">
        <v>6</v>
      </c>
      <c r="G113" s="8" t="s">
        <v>14</v>
      </c>
      <c r="H113" s="8" t="s">
        <v>49</v>
      </c>
      <c r="I113" s="8" t="s">
        <v>17</v>
      </c>
      <c r="J113" s="6" t="s">
        <v>456</v>
      </c>
      <c r="K113" s="7" t="s">
        <v>202</v>
      </c>
      <c r="L113" s="8">
        <v>2021</v>
      </c>
      <c r="M113" s="8" t="s">
        <v>103</v>
      </c>
      <c r="N113" s="8"/>
    </row>
    <row r="114" spans="1:14" ht="75" x14ac:dyDescent="0.25">
      <c r="A114" s="8" t="str">
        <f t="shared" si="6"/>
        <v>2022-05-31</v>
      </c>
      <c r="B114" s="8" t="str">
        <f>"2030"</f>
        <v>2030</v>
      </c>
      <c r="C114" s="9" t="s">
        <v>204</v>
      </c>
      <c r="D114" s="9"/>
      <c r="E114" s="8" t="str">
        <f>"2022"</f>
        <v>2022</v>
      </c>
      <c r="F114" s="8">
        <v>12</v>
      </c>
      <c r="G114" s="8" t="s">
        <v>55</v>
      </c>
      <c r="H114" s="8"/>
      <c r="I114" s="8"/>
      <c r="J114" s="6" t="s">
        <v>457</v>
      </c>
      <c r="K114" s="7" t="s">
        <v>205</v>
      </c>
      <c r="L114" s="8">
        <v>2022</v>
      </c>
      <c r="M114" s="8" t="s">
        <v>18</v>
      </c>
      <c r="N114" s="8"/>
    </row>
    <row r="115" spans="1:14" ht="75" x14ac:dyDescent="0.25">
      <c r="A115" s="8" t="str">
        <f t="shared" si="6"/>
        <v>2022-05-31</v>
      </c>
      <c r="B115" s="8" t="str">
        <f>"2100"</f>
        <v>2100</v>
      </c>
      <c r="C115" s="9" t="s">
        <v>206</v>
      </c>
      <c r="D115" s="9"/>
      <c r="E115" s="8" t="str">
        <f>"2022"</f>
        <v>2022</v>
      </c>
      <c r="F115" s="8">
        <v>2</v>
      </c>
      <c r="G115" s="8"/>
      <c r="H115" s="8"/>
      <c r="I115" s="8"/>
      <c r="J115" s="6" t="s">
        <v>474</v>
      </c>
      <c r="K115" s="7" t="s">
        <v>207</v>
      </c>
      <c r="L115" s="8">
        <v>2022</v>
      </c>
      <c r="M115" s="8" t="s">
        <v>18</v>
      </c>
      <c r="N115" s="8"/>
    </row>
    <row r="116" spans="1:14" ht="105" x14ac:dyDescent="0.25">
      <c r="A116" s="8" t="str">
        <f t="shared" si="6"/>
        <v>2022-05-31</v>
      </c>
      <c r="B116" s="8" t="str">
        <f>"2130"</f>
        <v>2130</v>
      </c>
      <c r="C116" s="9" t="s">
        <v>208</v>
      </c>
      <c r="D116" s="9" t="s">
        <v>54</v>
      </c>
      <c r="E116" s="8" t="str">
        <f>" "</f>
        <v xml:space="preserve"> </v>
      </c>
      <c r="F116" s="8">
        <v>0</v>
      </c>
      <c r="G116" s="8" t="s">
        <v>136</v>
      </c>
      <c r="H116" s="8" t="s">
        <v>15</v>
      </c>
      <c r="I116" s="8" t="s">
        <v>17</v>
      </c>
      <c r="J116" s="6" t="s">
        <v>473</v>
      </c>
      <c r="K116" s="7" t="s">
        <v>209</v>
      </c>
      <c r="L116" s="8">
        <v>1998</v>
      </c>
      <c r="M116" s="8" t="s">
        <v>18</v>
      </c>
      <c r="N116" s="8"/>
    </row>
    <row r="117" spans="1:14" ht="60" x14ac:dyDescent="0.25">
      <c r="A117" s="2" t="str">
        <f t="shared" si="6"/>
        <v>2022-05-31</v>
      </c>
      <c r="B117" s="2" t="str">
        <f>"2305"</f>
        <v>2305</v>
      </c>
      <c r="C117" s="1" t="s">
        <v>210</v>
      </c>
      <c r="D117" s="1" t="s">
        <v>212</v>
      </c>
      <c r="E117" s="2" t="str">
        <f>"01"</f>
        <v>01</v>
      </c>
      <c r="F117" s="2">
        <v>0</v>
      </c>
      <c r="G117" s="2" t="s">
        <v>14</v>
      </c>
      <c r="I117" s="2" t="s">
        <v>17</v>
      </c>
      <c r="J117" s="5"/>
      <c r="K117" s="3" t="s">
        <v>211</v>
      </c>
      <c r="L117" s="2">
        <v>2015</v>
      </c>
      <c r="M117" s="2" t="s">
        <v>18</v>
      </c>
    </row>
    <row r="118" spans="1:14" ht="45" x14ac:dyDescent="0.25">
      <c r="A118" s="2" t="str">
        <f t="shared" si="6"/>
        <v>2022-05-31</v>
      </c>
      <c r="B118" s="2" t="str">
        <f>"2345"</f>
        <v>2345</v>
      </c>
      <c r="C118" s="1" t="s">
        <v>130</v>
      </c>
      <c r="D118" s="1" t="s">
        <v>214</v>
      </c>
      <c r="E118" s="2" t="str">
        <f>"2020"</f>
        <v>2020</v>
      </c>
      <c r="F118" s="2">
        <v>12</v>
      </c>
      <c r="G118" s="2" t="s">
        <v>20</v>
      </c>
      <c r="I118" s="2" t="s">
        <v>17</v>
      </c>
      <c r="J118" s="5"/>
      <c r="K118" s="3" t="s">
        <v>213</v>
      </c>
      <c r="L118" s="2">
        <v>2020</v>
      </c>
      <c r="M118" s="2" t="s">
        <v>18</v>
      </c>
    </row>
    <row r="119" spans="1:14" ht="105" x14ac:dyDescent="0.25">
      <c r="A119" s="2" t="str">
        <f t="shared" si="6"/>
        <v>2022-05-31</v>
      </c>
      <c r="B119" s="2" t="str">
        <f>"2400"</f>
        <v>2400</v>
      </c>
      <c r="C119" s="1" t="s">
        <v>13</v>
      </c>
      <c r="E119" s="2" t="str">
        <f t="shared" ref="E119:E127" si="7">"02"</f>
        <v>02</v>
      </c>
      <c r="F119" s="2">
        <v>15</v>
      </c>
      <c r="G119" s="2" t="s">
        <v>14</v>
      </c>
      <c r="H119" s="2" t="s">
        <v>15</v>
      </c>
      <c r="I119" s="2" t="s">
        <v>17</v>
      </c>
      <c r="J119" s="5"/>
      <c r="K119" s="3" t="s">
        <v>16</v>
      </c>
      <c r="L119" s="2">
        <v>2011</v>
      </c>
      <c r="M119" s="2" t="s">
        <v>18</v>
      </c>
    </row>
    <row r="120" spans="1:14" ht="105" x14ac:dyDescent="0.25">
      <c r="A120" s="2" t="str">
        <f t="shared" si="6"/>
        <v>2022-05-31</v>
      </c>
      <c r="B120" s="2" t="str">
        <f>"2500"</f>
        <v>2500</v>
      </c>
      <c r="C120" s="1" t="s">
        <v>13</v>
      </c>
      <c r="E120" s="2" t="str">
        <f t="shared" si="7"/>
        <v>02</v>
      </c>
      <c r="F120" s="2">
        <v>15</v>
      </c>
      <c r="G120" s="2" t="s">
        <v>14</v>
      </c>
      <c r="H120" s="2" t="s">
        <v>15</v>
      </c>
      <c r="I120" s="2" t="s">
        <v>17</v>
      </c>
      <c r="J120" s="5"/>
      <c r="K120" s="3" t="s">
        <v>16</v>
      </c>
      <c r="L120" s="2">
        <v>2011</v>
      </c>
      <c r="M120" s="2" t="s">
        <v>18</v>
      </c>
    </row>
    <row r="121" spans="1:14" ht="105" x14ac:dyDescent="0.25">
      <c r="A121" s="2" t="str">
        <f t="shared" si="6"/>
        <v>2022-05-31</v>
      </c>
      <c r="B121" s="2" t="str">
        <f>"2600"</f>
        <v>2600</v>
      </c>
      <c r="C121" s="1" t="s">
        <v>13</v>
      </c>
      <c r="E121" s="2" t="str">
        <f t="shared" si="7"/>
        <v>02</v>
      </c>
      <c r="F121" s="2">
        <v>15</v>
      </c>
      <c r="G121" s="2" t="s">
        <v>14</v>
      </c>
      <c r="H121" s="2" t="s">
        <v>15</v>
      </c>
      <c r="I121" s="2" t="s">
        <v>17</v>
      </c>
      <c r="J121" s="5"/>
      <c r="K121" s="3" t="s">
        <v>16</v>
      </c>
      <c r="L121" s="2">
        <v>2011</v>
      </c>
      <c r="M121" s="2" t="s">
        <v>18</v>
      </c>
    </row>
    <row r="122" spans="1:14" ht="105" x14ac:dyDescent="0.25">
      <c r="A122" s="2" t="str">
        <f t="shared" si="6"/>
        <v>2022-05-31</v>
      </c>
      <c r="B122" s="2" t="str">
        <f>"2700"</f>
        <v>2700</v>
      </c>
      <c r="C122" s="1" t="s">
        <v>13</v>
      </c>
      <c r="E122" s="2" t="str">
        <f t="shared" si="7"/>
        <v>02</v>
      </c>
      <c r="F122" s="2">
        <v>15</v>
      </c>
      <c r="G122" s="2" t="s">
        <v>14</v>
      </c>
      <c r="H122" s="2" t="s">
        <v>15</v>
      </c>
      <c r="I122" s="2" t="s">
        <v>17</v>
      </c>
      <c r="J122" s="5"/>
      <c r="K122" s="3" t="s">
        <v>16</v>
      </c>
      <c r="L122" s="2">
        <v>2011</v>
      </c>
      <c r="M122" s="2" t="s">
        <v>18</v>
      </c>
    </row>
    <row r="123" spans="1:14" ht="105" x14ac:dyDescent="0.25">
      <c r="A123" s="2" t="str">
        <f t="shared" si="6"/>
        <v>2022-05-31</v>
      </c>
      <c r="B123" s="2" t="str">
        <f>"2800"</f>
        <v>2800</v>
      </c>
      <c r="C123" s="1" t="s">
        <v>13</v>
      </c>
      <c r="E123" s="2" t="str">
        <f t="shared" si="7"/>
        <v>02</v>
      </c>
      <c r="F123" s="2">
        <v>15</v>
      </c>
      <c r="G123" s="2" t="s">
        <v>14</v>
      </c>
      <c r="H123" s="2" t="s">
        <v>15</v>
      </c>
      <c r="I123" s="2" t="s">
        <v>17</v>
      </c>
      <c r="J123" s="5"/>
      <c r="K123" s="3" t="s">
        <v>16</v>
      </c>
      <c r="L123" s="2">
        <v>2011</v>
      </c>
      <c r="M123" s="2" t="s">
        <v>18</v>
      </c>
    </row>
    <row r="124" spans="1:14" ht="105" x14ac:dyDescent="0.25">
      <c r="A124" s="2" t="str">
        <f t="shared" ref="A124:A169" si="8">"2022-06-01"</f>
        <v>2022-06-01</v>
      </c>
      <c r="B124" s="2" t="str">
        <f>"0500"</f>
        <v>0500</v>
      </c>
      <c r="C124" s="1" t="s">
        <v>13</v>
      </c>
      <c r="E124" s="2" t="str">
        <f t="shared" si="7"/>
        <v>02</v>
      </c>
      <c r="F124" s="2">
        <v>15</v>
      </c>
      <c r="G124" s="2" t="s">
        <v>14</v>
      </c>
      <c r="H124" s="2" t="s">
        <v>15</v>
      </c>
      <c r="I124" s="2" t="s">
        <v>17</v>
      </c>
      <c r="J124" s="5"/>
      <c r="K124" s="3" t="s">
        <v>16</v>
      </c>
      <c r="L124" s="2">
        <v>2011</v>
      </c>
      <c r="M124" s="2" t="s">
        <v>18</v>
      </c>
    </row>
    <row r="125" spans="1:14" ht="45" x14ac:dyDescent="0.25">
      <c r="A125" s="2" t="str">
        <f t="shared" si="8"/>
        <v>2022-06-01</v>
      </c>
      <c r="B125" s="2" t="str">
        <f>"0600"</f>
        <v>0600</v>
      </c>
      <c r="C125" s="1" t="s">
        <v>19</v>
      </c>
      <c r="D125" s="1" t="s">
        <v>215</v>
      </c>
      <c r="E125" s="2" t="str">
        <f t="shared" si="7"/>
        <v>02</v>
      </c>
      <c r="F125" s="2">
        <v>6</v>
      </c>
      <c r="G125" s="2" t="s">
        <v>20</v>
      </c>
      <c r="I125" s="2" t="s">
        <v>17</v>
      </c>
      <c r="J125" s="5"/>
      <c r="K125" s="3" t="s">
        <v>21</v>
      </c>
      <c r="L125" s="2">
        <v>2019</v>
      </c>
      <c r="M125" s="2" t="s">
        <v>18</v>
      </c>
    </row>
    <row r="126" spans="1:14" ht="45" x14ac:dyDescent="0.25">
      <c r="A126" s="2" t="str">
        <f t="shared" si="8"/>
        <v>2022-06-01</v>
      </c>
      <c r="B126" s="2" t="str">
        <f>"0625"</f>
        <v>0625</v>
      </c>
      <c r="C126" s="1" t="s">
        <v>19</v>
      </c>
      <c r="D126" s="1" t="s">
        <v>216</v>
      </c>
      <c r="E126" s="2" t="str">
        <f t="shared" si="7"/>
        <v>02</v>
      </c>
      <c r="F126" s="2">
        <v>7</v>
      </c>
      <c r="G126" s="2" t="s">
        <v>20</v>
      </c>
      <c r="I126" s="2" t="s">
        <v>17</v>
      </c>
      <c r="J126" s="5"/>
      <c r="K126" s="3" t="s">
        <v>21</v>
      </c>
      <c r="L126" s="2">
        <v>2019</v>
      </c>
      <c r="M126" s="2" t="s">
        <v>18</v>
      </c>
    </row>
    <row r="127" spans="1:14" ht="75" x14ac:dyDescent="0.25">
      <c r="A127" s="2" t="str">
        <f t="shared" si="8"/>
        <v>2022-06-01</v>
      </c>
      <c r="B127" s="2" t="str">
        <f>"0650"</f>
        <v>0650</v>
      </c>
      <c r="C127" s="1" t="s">
        <v>25</v>
      </c>
      <c r="D127" s="1" t="s">
        <v>218</v>
      </c>
      <c r="E127" s="2" t="str">
        <f t="shared" si="7"/>
        <v>02</v>
      </c>
      <c r="F127" s="2">
        <v>10</v>
      </c>
      <c r="G127" s="2" t="s">
        <v>20</v>
      </c>
      <c r="I127" s="2" t="s">
        <v>17</v>
      </c>
      <c r="J127" s="5"/>
      <c r="K127" s="3" t="s">
        <v>217</v>
      </c>
      <c r="L127" s="2">
        <v>2018</v>
      </c>
      <c r="M127" s="2" t="s">
        <v>28</v>
      </c>
    </row>
    <row r="128" spans="1:14" ht="75" x14ac:dyDescent="0.25">
      <c r="A128" s="2" t="str">
        <f t="shared" si="8"/>
        <v>2022-06-01</v>
      </c>
      <c r="B128" s="2" t="str">
        <f>"0715"</f>
        <v>0715</v>
      </c>
      <c r="C128" s="1" t="s">
        <v>29</v>
      </c>
      <c r="E128" s="2" t="str">
        <f>"03"</f>
        <v>03</v>
      </c>
      <c r="F128" s="2">
        <v>13</v>
      </c>
      <c r="G128" s="2" t="s">
        <v>20</v>
      </c>
      <c r="I128" s="2" t="s">
        <v>17</v>
      </c>
      <c r="J128" s="5"/>
      <c r="K128" s="3" t="s">
        <v>30</v>
      </c>
      <c r="L128" s="2">
        <v>2015</v>
      </c>
      <c r="M128" s="2" t="s">
        <v>31</v>
      </c>
    </row>
    <row r="129" spans="1:14" ht="90" x14ac:dyDescent="0.25">
      <c r="A129" s="2" t="str">
        <f t="shared" si="8"/>
        <v>2022-06-01</v>
      </c>
      <c r="B129" s="2" t="str">
        <f>"0730"</f>
        <v>0730</v>
      </c>
      <c r="C129" s="1" t="s">
        <v>32</v>
      </c>
      <c r="D129" s="1" t="s">
        <v>220</v>
      </c>
      <c r="E129" s="2" t="str">
        <f>"01"</f>
        <v>01</v>
      </c>
      <c r="F129" s="2">
        <v>23</v>
      </c>
      <c r="G129" s="2" t="s">
        <v>20</v>
      </c>
      <c r="I129" s="2" t="s">
        <v>17</v>
      </c>
      <c r="J129" s="5"/>
      <c r="K129" s="3" t="s">
        <v>219</v>
      </c>
      <c r="L129" s="2">
        <v>2019</v>
      </c>
      <c r="M129" s="2" t="s">
        <v>31</v>
      </c>
    </row>
    <row r="130" spans="1:14" ht="75" x14ac:dyDescent="0.25">
      <c r="A130" s="2" t="str">
        <f t="shared" si="8"/>
        <v>2022-06-01</v>
      </c>
      <c r="B130" s="2" t="str">
        <f>"0755"</f>
        <v>0755</v>
      </c>
      <c r="C130" s="1" t="s">
        <v>35</v>
      </c>
      <c r="D130" s="1" t="s">
        <v>222</v>
      </c>
      <c r="E130" s="2" t="str">
        <f>"02"</f>
        <v>02</v>
      </c>
      <c r="F130" s="2">
        <v>2</v>
      </c>
      <c r="G130" s="2" t="s">
        <v>20</v>
      </c>
      <c r="I130" s="2" t="s">
        <v>17</v>
      </c>
      <c r="J130" s="5"/>
      <c r="K130" s="3" t="s">
        <v>221</v>
      </c>
      <c r="L130" s="2">
        <v>2020</v>
      </c>
      <c r="M130" s="2" t="s">
        <v>28</v>
      </c>
    </row>
    <row r="131" spans="1:14" ht="90" x14ac:dyDescent="0.25">
      <c r="A131" s="2" t="str">
        <f t="shared" si="8"/>
        <v>2022-06-01</v>
      </c>
      <c r="B131" s="2" t="str">
        <f>"0805"</f>
        <v>0805</v>
      </c>
      <c r="C131" s="1" t="s">
        <v>38</v>
      </c>
      <c r="D131" s="1" t="s">
        <v>224</v>
      </c>
      <c r="E131" s="2" t="str">
        <f>"01"</f>
        <v>01</v>
      </c>
      <c r="F131" s="2">
        <v>15</v>
      </c>
      <c r="G131" s="2" t="s">
        <v>20</v>
      </c>
      <c r="I131" s="2" t="s">
        <v>17</v>
      </c>
      <c r="J131" s="5"/>
      <c r="K131" s="3" t="s">
        <v>223</v>
      </c>
      <c r="L131" s="2">
        <v>2020</v>
      </c>
      <c r="M131" s="2" t="s">
        <v>28</v>
      </c>
    </row>
    <row r="132" spans="1:14" ht="45" x14ac:dyDescent="0.25">
      <c r="A132" s="2" t="str">
        <f t="shared" si="8"/>
        <v>2022-06-01</v>
      </c>
      <c r="B132" s="2" t="str">
        <f>"0815"</f>
        <v>0815</v>
      </c>
      <c r="C132" s="1" t="s">
        <v>41</v>
      </c>
      <c r="D132" s="1" t="s">
        <v>431</v>
      </c>
      <c r="E132" s="2" t="str">
        <f>"01"</f>
        <v>01</v>
      </c>
      <c r="F132" s="2">
        <v>7</v>
      </c>
      <c r="G132" s="2" t="s">
        <v>20</v>
      </c>
      <c r="I132" s="2" t="s">
        <v>17</v>
      </c>
      <c r="J132" s="5"/>
      <c r="K132" s="3" t="s">
        <v>225</v>
      </c>
      <c r="L132" s="2">
        <v>2021</v>
      </c>
      <c r="M132" s="2" t="s">
        <v>44</v>
      </c>
    </row>
    <row r="133" spans="1:14" ht="75" x14ac:dyDescent="0.25">
      <c r="A133" s="2" t="str">
        <f t="shared" si="8"/>
        <v>2022-06-01</v>
      </c>
      <c r="B133" s="2" t="str">
        <f>"0820"</f>
        <v>0820</v>
      </c>
      <c r="C133" s="1" t="s">
        <v>45</v>
      </c>
      <c r="D133" s="1" t="s">
        <v>227</v>
      </c>
      <c r="E133" s="2" t="str">
        <f>"01"</f>
        <v>01</v>
      </c>
      <c r="F133" s="2">
        <v>12</v>
      </c>
      <c r="G133" s="2" t="s">
        <v>20</v>
      </c>
      <c r="I133" s="2" t="s">
        <v>17</v>
      </c>
      <c r="J133" s="5"/>
      <c r="K133" s="3" t="s">
        <v>226</v>
      </c>
      <c r="L133" s="2">
        <v>2009</v>
      </c>
      <c r="M133" s="2" t="s">
        <v>31</v>
      </c>
    </row>
    <row r="134" spans="1:14" ht="75" x14ac:dyDescent="0.25">
      <c r="A134" s="2" t="str">
        <f t="shared" si="8"/>
        <v>2022-06-01</v>
      </c>
      <c r="B134" s="2" t="str">
        <f>"0845"</f>
        <v>0845</v>
      </c>
      <c r="C134" s="1" t="s">
        <v>228</v>
      </c>
      <c r="E134" s="2" t="str">
        <f>"02"</f>
        <v>02</v>
      </c>
      <c r="F134" s="2">
        <v>1</v>
      </c>
      <c r="G134" s="2" t="s">
        <v>20</v>
      </c>
      <c r="I134" s="2" t="s">
        <v>17</v>
      </c>
      <c r="J134" s="5"/>
      <c r="K134" s="3" t="s">
        <v>229</v>
      </c>
      <c r="L134" s="2">
        <v>2013</v>
      </c>
      <c r="M134" s="2" t="s">
        <v>18</v>
      </c>
    </row>
    <row r="135" spans="1:14" ht="90" x14ac:dyDescent="0.25">
      <c r="A135" s="2" t="str">
        <f t="shared" si="8"/>
        <v>2022-06-01</v>
      </c>
      <c r="B135" s="2" t="str">
        <f>"0910"</f>
        <v>0910</v>
      </c>
      <c r="C135" s="1" t="s">
        <v>51</v>
      </c>
      <c r="D135" s="1" t="s">
        <v>187</v>
      </c>
      <c r="E135" s="2" t="str">
        <f>"03"</f>
        <v>03</v>
      </c>
      <c r="F135" s="2">
        <v>1</v>
      </c>
      <c r="G135" s="2" t="s">
        <v>14</v>
      </c>
      <c r="H135" s="2" t="s">
        <v>78</v>
      </c>
      <c r="I135" s="2" t="s">
        <v>17</v>
      </c>
      <c r="J135" s="5"/>
      <c r="K135" s="3" t="s">
        <v>230</v>
      </c>
      <c r="L135" s="2">
        <v>2015</v>
      </c>
      <c r="M135" s="2" t="s">
        <v>18</v>
      </c>
    </row>
    <row r="136" spans="1:14" ht="75" x14ac:dyDescent="0.25">
      <c r="A136" s="2" t="str">
        <f t="shared" si="8"/>
        <v>2022-06-01</v>
      </c>
      <c r="B136" s="2" t="str">
        <f>"0935"</f>
        <v>0935</v>
      </c>
      <c r="C136" s="1" t="s">
        <v>109</v>
      </c>
      <c r="D136" t="s">
        <v>432</v>
      </c>
      <c r="E136" s="2" t="str">
        <f>"05"</f>
        <v>05</v>
      </c>
      <c r="F136" s="2">
        <v>4</v>
      </c>
      <c r="J136" s="5"/>
      <c r="K136" s="4" t="s">
        <v>433</v>
      </c>
      <c r="L136" s="2">
        <v>2021</v>
      </c>
      <c r="M136" s="2" t="s">
        <v>28</v>
      </c>
    </row>
    <row r="137" spans="1:14" ht="75" x14ac:dyDescent="0.25">
      <c r="A137" s="2" t="str">
        <f t="shared" si="8"/>
        <v>2022-06-01</v>
      </c>
      <c r="B137" s="2" t="str">
        <f>"1000"</f>
        <v>1000</v>
      </c>
      <c r="C137" s="1" t="s">
        <v>133</v>
      </c>
      <c r="D137" s="1" t="s">
        <v>430</v>
      </c>
      <c r="E137" s="2" t="str">
        <f>"01"</f>
        <v>01</v>
      </c>
      <c r="F137" s="2">
        <v>6</v>
      </c>
      <c r="G137" s="2" t="s">
        <v>20</v>
      </c>
      <c r="I137" s="2" t="s">
        <v>17</v>
      </c>
      <c r="J137" s="5"/>
      <c r="K137" s="3" t="s">
        <v>198</v>
      </c>
      <c r="L137" s="2">
        <v>2015</v>
      </c>
      <c r="M137" s="2" t="s">
        <v>31</v>
      </c>
      <c r="N137" s="2" t="s">
        <v>23</v>
      </c>
    </row>
    <row r="138" spans="1:14" ht="75" x14ac:dyDescent="0.25">
      <c r="A138" s="2" t="str">
        <f t="shared" si="8"/>
        <v>2022-06-01</v>
      </c>
      <c r="B138" s="2" t="str">
        <f>"1050"</f>
        <v>1050</v>
      </c>
      <c r="C138" s="1" t="s">
        <v>171</v>
      </c>
      <c r="D138" s="1" t="s">
        <v>232</v>
      </c>
      <c r="E138" s="2" t="str">
        <f>"01"</f>
        <v>01</v>
      </c>
      <c r="F138" s="2">
        <v>8</v>
      </c>
      <c r="G138" s="2" t="s">
        <v>20</v>
      </c>
      <c r="I138" s="2" t="s">
        <v>17</v>
      </c>
      <c r="J138" s="5"/>
      <c r="K138" s="3" t="s">
        <v>231</v>
      </c>
      <c r="L138" s="2">
        <v>2010</v>
      </c>
      <c r="M138" s="2" t="s">
        <v>18</v>
      </c>
    </row>
    <row r="139" spans="1:14" ht="60" x14ac:dyDescent="0.25">
      <c r="A139" s="2" t="str">
        <f t="shared" si="8"/>
        <v>2022-06-01</v>
      </c>
      <c r="B139" s="2" t="str">
        <f>"1100"</f>
        <v>1100</v>
      </c>
      <c r="C139" s="1" t="s">
        <v>199</v>
      </c>
      <c r="E139" s="2" t="str">
        <f>"2022"</f>
        <v>2022</v>
      </c>
      <c r="F139" s="2">
        <v>16</v>
      </c>
      <c r="G139" s="2" t="s">
        <v>55</v>
      </c>
      <c r="I139" s="2" t="s">
        <v>17</v>
      </c>
      <c r="J139" s="5"/>
      <c r="K139" s="3" t="s">
        <v>200</v>
      </c>
      <c r="L139" s="2">
        <v>2022</v>
      </c>
      <c r="M139" s="2" t="s">
        <v>18</v>
      </c>
    </row>
    <row r="140" spans="1:14" ht="45" x14ac:dyDescent="0.25">
      <c r="A140" s="2" t="str">
        <f t="shared" si="8"/>
        <v>2022-06-01</v>
      </c>
      <c r="B140" s="2" t="str">
        <f>"1130"</f>
        <v>1130</v>
      </c>
      <c r="C140" s="1" t="s">
        <v>233</v>
      </c>
      <c r="D140" s="1" t="s">
        <v>236</v>
      </c>
      <c r="E140" s="2" t="str">
        <f>"02"</f>
        <v>02</v>
      </c>
      <c r="F140" s="2">
        <v>1</v>
      </c>
      <c r="G140" s="2" t="s">
        <v>14</v>
      </c>
      <c r="H140" s="2" t="s">
        <v>234</v>
      </c>
      <c r="I140" s="2" t="s">
        <v>17</v>
      </c>
      <c r="J140" s="5"/>
      <c r="K140" s="3" t="s">
        <v>235</v>
      </c>
      <c r="L140" s="2">
        <v>2020</v>
      </c>
      <c r="M140" s="2" t="s">
        <v>18</v>
      </c>
    </row>
    <row r="141" spans="1:14" ht="75" x14ac:dyDescent="0.25">
      <c r="A141" s="2" t="str">
        <f t="shared" si="8"/>
        <v>2022-06-01</v>
      </c>
      <c r="B141" s="2" t="str">
        <f>"1200"</f>
        <v>1200</v>
      </c>
      <c r="C141" s="1" t="s">
        <v>204</v>
      </c>
      <c r="E141" s="2" t="str">
        <f>"2022"</f>
        <v>2022</v>
      </c>
      <c r="F141" s="2">
        <v>12</v>
      </c>
      <c r="G141" s="2" t="s">
        <v>55</v>
      </c>
      <c r="I141" s="2" t="s">
        <v>17</v>
      </c>
      <c r="J141" s="5"/>
      <c r="K141" s="3" t="s">
        <v>205</v>
      </c>
      <c r="L141" s="2">
        <v>2022</v>
      </c>
      <c r="M141" s="2" t="s">
        <v>18</v>
      </c>
    </row>
    <row r="142" spans="1:14" ht="75" x14ac:dyDescent="0.25">
      <c r="A142" s="2" t="str">
        <f t="shared" si="8"/>
        <v>2022-06-01</v>
      </c>
      <c r="B142" s="2" t="str">
        <f>"1230"</f>
        <v>1230</v>
      </c>
      <c r="C142" s="1" t="s">
        <v>206</v>
      </c>
      <c r="E142" s="2" t="str">
        <f>"2022"</f>
        <v>2022</v>
      </c>
      <c r="F142" s="2">
        <v>2</v>
      </c>
      <c r="I142" s="2" t="s">
        <v>17</v>
      </c>
      <c r="J142" s="5"/>
      <c r="K142" s="3" t="s">
        <v>207</v>
      </c>
      <c r="L142" s="2">
        <v>2022</v>
      </c>
      <c r="M142" s="2" t="s">
        <v>18</v>
      </c>
    </row>
    <row r="143" spans="1:14" ht="60" x14ac:dyDescent="0.25">
      <c r="A143" s="2" t="str">
        <f t="shared" si="8"/>
        <v>2022-06-01</v>
      </c>
      <c r="B143" s="2" t="str">
        <f>"1300"</f>
        <v>1300</v>
      </c>
      <c r="C143" s="1" t="s">
        <v>237</v>
      </c>
      <c r="E143" s="2" t="str">
        <f>"02"</f>
        <v>02</v>
      </c>
      <c r="F143" s="2">
        <v>9</v>
      </c>
      <c r="G143" s="2" t="s">
        <v>14</v>
      </c>
      <c r="H143" s="2" t="s">
        <v>49</v>
      </c>
      <c r="I143" s="2" t="s">
        <v>17</v>
      </c>
      <c r="J143" s="5"/>
      <c r="K143" s="3" t="s">
        <v>238</v>
      </c>
      <c r="L143" s="2">
        <v>2014</v>
      </c>
      <c r="M143" s="2" t="s">
        <v>103</v>
      </c>
    </row>
    <row r="144" spans="1:14" ht="60" x14ac:dyDescent="0.25">
      <c r="A144" s="2" t="str">
        <f t="shared" si="8"/>
        <v>2022-06-01</v>
      </c>
      <c r="B144" s="2" t="str">
        <f>"1330"</f>
        <v>1330</v>
      </c>
      <c r="C144" s="1" t="s">
        <v>239</v>
      </c>
      <c r="E144" s="2" t="str">
        <f>" "</f>
        <v xml:space="preserve"> </v>
      </c>
      <c r="F144" s="2">
        <v>0</v>
      </c>
      <c r="G144" s="2" t="s">
        <v>20</v>
      </c>
      <c r="I144" s="2" t="s">
        <v>17</v>
      </c>
      <c r="J144" s="5"/>
      <c r="K144" s="3" t="s">
        <v>240</v>
      </c>
      <c r="L144" s="2">
        <v>2012</v>
      </c>
      <c r="M144" s="2" t="s">
        <v>18</v>
      </c>
    </row>
    <row r="145" spans="1:14" ht="90" x14ac:dyDescent="0.25">
      <c r="A145" s="2" t="str">
        <f t="shared" si="8"/>
        <v>2022-06-01</v>
      </c>
      <c r="B145" s="2" t="str">
        <f>"1400"</f>
        <v>1400</v>
      </c>
      <c r="C145" s="1" t="s">
        <v>100</v>
      </c>
      <c r="E145" s="2" t="str">
        <f>"03"</f>
        <v>03</v>
      </c>
      <c r="F145" s="2">
        <v>208</v>
      </c>
      <c r="G145" s="2" t="s">
        <v>14</v>
      </c>
      <c r="H145" s="2" t="s">
        <v>241</v>
      </c>
      <c r="I145" s="2" t="s">
        <v>17</v>
      </c>
      <c r="J145" s="5"/>
      <c r="K145" s="3" t="s">
        <v>242</v>
      </c>
      <c r="L145" s="2">
        <v>2020</v>
      </c>
      <c r="M145" s="2" t="s">
        <v>103</v>
      </c>
    </row>
    <row r="146" spans="1:14" ht="90" x14ac:dyDescent="0.25">
      <c r="A146" s="2" t="str">
        <f t="shared" si="8"/>
        <v>2022-06-01</v>
      </c>
      <c r="B146" s="2" t="str">
        <f>"1430"</f>
        <v>1430</v>
      </c>
      <c r="C146" s="1" t="s">
        <v>104</v>
      </c>
      <c r="D146" s="1" t="s">
        <v>244</v>
      </c>
      <c r="E146" s="2" t="str">
        <f>"01"</f>
        <v>01</v>
      </c>
      <c r="F146" s="2">
        <v>5</v>
      </c>
      <c r="G146" s="2" t="s">
        <v>14</v>
      </c>
      <c r="H146" s="2" t="s">
        <v>178</v>
      </c>
      <c r="I146" s="2" t="s">
        <v>17</v>
      </c>
      <c r="J146" s="5"/>
      <c r="K146" s="3" t="s">
        <v>243</v>
      </c>
      <c r="L146" s="2">
        <v>2019</v>
      </c>
      <c r="M146" s="2" t="s">
        <v>28</v>
      </c>
    </row>
    <row r="147" spans="1:14" ht="75" x14ac:dyDescent="0.25">
      <c r="A147" s="2" t="str">
        <f t="shared" si="8"/>
        <v>2022-06-01</v>
      </c>
      <c r="B147" s="2" t="str">
        <f>"1500"</f>
        <v>1500</v>
      </c>
      <c r="C147" s="1" t="s">
        <v>51</v>
      </c>
      <c r="D147" s="1" t="s">
        <v>246</v>
      </c>
      <c r="E147" s="2" t="str">
        <f>"02"</f>
        <v>02</v>
      </c>
      <c r="F147" s="2">
        <v>9</v>
      </c>
      <c r="G147" s="2" t="s">
        <v>14</v>
      </c>
      <c r="I147" s="2" t="s">
        <v>17</v>
      </c>
      <c r="J147" s="5"/>
      <c r="K147" s="3" t="s">
        <v>245</v>
      </c>
      <c r="L147" s="2">
        <v>2014</v>
      </c>
      <c r="M147" s="2" t="s">
        <v>18</v>
      </c>
    </row>
    <row r="148" spans="1:14" ht="75" x14ac:dyDescent="0.25">
      <c r="A148" s="2" t="str">
        <f t="shared" si="8"/>
        <v>2022-06-01</v>
      </c>
      <c r="B148" s="2" t="str">
        <f>"1525"</f>
        <v>1525</v>
      </c>
      <c r="C148" s="1" t="s">
        <v>109</v>
      </c>
      <c r="D148" s="1" t="s">
        <v>248</v>
      </c>
      <c r="E148" s="2" t="str">
        <f>"03"</f>
        <v>03</v>
      </c>
      <c r="F148" s="2">
        <v>3</v>
      </c>
      <c r="G148" s="2" t="s">
        <v>20</v>
      </c>
      <c r="I148" s="2" t="s">
        <v>17</v>
      </c>
      <c r="J148" s="5"/>
      <c r="K148" s="3" t="s">
        <v>247</v>
      </c>
      <c r="L148" s="2">
        <v>2019</v>
      </c>
      <c r="M148" s="2" t="s">
        <v>28</v>
      </c>
    </row>
    <row r="149" spans="1:14" ht="60" x14ac:dyDescent="0.25">
      <c r="A149" s="2" t="str">
        <f t="shared" si="8"/>
        <v>2022-06-01</v>
      </c>
      <c r="B149" s="2" t="str">
        <f>"1550"</f>
        <v>1550</v>
      </c>
      <c r="C149" s="1" t="s">
        <v>38</v>
      </c>
      <c r="D149" s="1" t="s">
        <v>250</v>
      </c>
      <c r="E149" s="2" t="str">
        <f>"01"</f>
        <v>01</v>
      </c>
      <c r="F149" s="2">
        <v>30</v>
      </c>
      <c r="G149" s="2" t="s">
        <v>20</v>
      </c>
      <c r="I149" s="2" t="s">
        <v>17</v>
      </c>
      <c r="J149" s="5"/>
      <c r="K149" s="3" t="s">
        <v>249</v>
      </c>
      <c r="L149" s="2">
        <v>2020</v>
      </c>
      <c r="M149" s="2" t="s">
        <v>28</v>
      </c>
    </row>
    <row r="150" spans="1:14" ht="90" x14ac:dyDescent="0.25">
      <c r="A150" s="2" t="str">
        <f t="shared" si="8"/>
        <v>2022-06-01</v>
      </c>
      <c r="B150" s="2" t="str">
        <f>"1600"</f>
        <v>1600</v>
      </c>
      <c r="C150" s="1" t="s">
        <v>114</v>
      </c>
      <c r="D150" s="1" t="s">
        <v>251</v>
      </c>
      <c r="E150" s="2" t="str">
        <f>"03"</f>
        <v>03</v>
      </c>
      <c r="F150" s="2">
        <v>4</v>
      </c>
      <c r="G150" s="2" t="s">
        <v>20</v>
      </c>
      <c r="I150" s="2" t="s">
        <v>17</v>
      </c>
      <c r="J150" s="5"/>
      <c r="K150" s="3" t="s">
        <v>115</v>
      </c>
      <c r="L150" s="2">
        <v>2019</v>
      </c>
      <c r="M150" s="2" t="s">
        <v>18</v>
      </c>
    </row>
    <row r="151" spans="1:14" ht="45" x14ac:dyDescent="0.25">
      <c r="A151" s="2" t="str">
        <f t="shared" si="8"/>
        <v>2022-06-01</v>
      </c>
      <c r="B151" s="2" t="str">
        <f>"1610"</f>
        <v>1610</v>
      </c>
      <c r="C151" s="1" t="s">
        <v>117</v>
      </c>
      <c r="D151" s="1" t="s">
        <v>253</v>
      </c>
      <c r="E151" s="2" t="str">
        <f>"01"</f>
        <v>01</v>
      </c>
      <c r="F151" s="2">
        <v>9</v>
      </c>
      <c r="G151" s="2" t="s">
        <v>14</v>
      </c>
      <c r="H151" s="2" t="s">
        <v>49</v>
      </c>
      <c r="I151" s="2" t="s">
        <v>17</v>
      </c>
      <c r="J151" s="5"/>
      <c r="K151" s="3" t="s">
        <v>252</v>
      </c>
      <c r="L151" s="2">
        <v>2017</v>
      </c>
      <c r="M151" s="2" t="s">
        <v>18</v>
      </c>
      <c r="N151" s="2" t="s">
        <v>23</v>
      </c>
    </row>
    <row r="152" spans="1:14" ht="90" x14ac:dyDescent="0.25">
      <c r="A152" s="2" t="str">
        <f t="shared" si="8"/>
        <v>2022-06-01</v>
      </c>
      <c r="B152" s="2" t="str">
        <f>"1635"</f>
        <v>1635</v>
      </c>
      <c r="C152" s="1" t="s">
        <v>32</v>
      </c>
      <c r="D152" s="1" t="s">
        <v>255</v>
      </c>
      <c r="E152" s="2" t="str">
        <f>"01"</f>
        <v>01</v>
      </c>
      <c r="F152" s="2">
        <v>16</v>
      </c>
      <c r="G152" s="2" t="s">
        <v>20</v>
      </c>
      <c r="I152" s="2" t="s">
        <v>17</v>
      </c>
      <c r="J152" s="5"/>
      <c r="K152" s="3" t="s">
        <v>254</v>
      </c>
      <c r="L152" s="2">
        <v>2019</v>
      </c>
      <c r="M152" s="2" t="s">
        <v>31</v>
      </c>
    </row>
    <row r="153" spans="1:14" ht="90" x14ac:dyDescent="0.25">
      <c r="A153" s="2" t="str">
        <f t="shared" si="8"/>
        <v>2022-06-01</v>
      </c>
      <c r="B153" s="2" t="str">
        <f>"1700"</f>
        <v>1700</v>
      </c>
      <c r="C153" s="1" t="s">
        <v>122</v>
      </c>
      <c r="D153" s="1" t="s">
        <v>257</v>
      </c>
      <c r="E153" s="2" t="str">
        <f>"2019"</f>
        <v>2019</v>
      </c>
      <c r="F153" s="2">
        <v>24</v>
      </c>
      <c r="G153" s="2" t="s">
        <v>14</v>
      </c>
      <c r="H153" s="2" t="s">
        <v>49</v>
      </c>
      <c r="I153" s="2" t="s">
        <v>17</v>
      </c>
      <c r="J153" s="5"/>
      <c r="K153" s="3" t="s">
        <v>256</v>
      </c>
      <c r="L153" s="2">
        <v>2019</v>
      </c>
      <c r="M153" s="2" t="s">
        <v>18</v>
      </c>
    </row>
    <row r="154" spans="1:14" ht="60" x14ac:dyDescent="0.25">
      <c r="A154" s="2" t="str">
        <f t="shared" si="8"/>
        <v>2022-06-01</v>
      </c>
      <c r="B154" s="2" t="str">
        <f>"1715"</f>
        <v>1715</v>
      </c>
      <c r="C154" s="1" t="s">
        <v>125</v>
      </c>
      <c r="D154" s="1" t="s">
        <v>259</v>
      </c>
      <c r="E154" s="2" t="str">
        <f>"2019"</f>
        <v>2019</v>
      </c>
      <c r="F154" s="2">
        <v>25</v>
      </c>
      <c r="G154" s="2" t="s">
        <v>14</v>
      </c>
      <c r="I154" s="2" t="s">
        <v>17</v>
      </c>
      <c r="J154" s="5"/>
      <c r="K154" s="3" t="s">
        <v>258</v>
      </c>
      <c r="L154" s="2">
        <v>2019</v>
      </c>
      <c r="M154" s="2" t="s">
        <v>18</v>
      </c>
    </row>
    <row r="155" spans="1:14" ht="60" x14ac:dyDescent="0.25">
      <c r="A155" s="2" t="str">
        <f t="shared" si="8"/>
        <v>2022-06-01</v>
      </c>
      <c r="B155" s="2" t="str">
        <f>"1730"</f>
        <v>1730</v>
      </c>
      <c r="C155" s="1" t="s">
        <v>434</v>
      </c>
      <c r="E155" s="2" t="str">
        <f>"2021"</f>
        <v>2021</v>
      </c>
      <c r="F155" s="2">
        <v>53</v>
      </c>
      <c r="G155" s="2" t="s">
        <v>55</v>
      </c>
      <c r="J155" s="5"/>
      <c r="K155" s="3" t="s">
        <v>260</v>
      </c>
      <c r="L155" s="2">
        <v>2021</v>
      </c>
      <c r="M155" s="2" t="s">
        <v>103</v>
      </c>
    </row>
    <row r="156" spans="1:14" ht="90" x14ac:dyDescent="0.25">
      <c r="A156" s="2" t="str">
        <f t="shared" si="8"/>
        <v>2022-06-01</v>
      </c>
      <c r="B156" s="2" t="str">
        <f>"1800"</f>
        <v>1800</v>
      </c>
      <c r="C156" s="1" t="s">
        <v>130</v>
      </c>
      <c r="E156" s="2" t="str">
        <f>" "</f>
        <v xml:space="preserve"> </v>
      </c>
      <c r="F156" s="2">
        <v>0</v>
      </c>
      <c r="G156" s="2" t="s">
        <v>20</v>
      </c>
      <c r="I156" s="2" t="s">
        <v>17</v>
      </c>
      <c r="J156" s="5"/>
      <c r="K156" s="3" t="s">
        <v>261</v>
      </c>
      <c r="L156" s="2">
        <v>2019</v>
      </c>
      <c r="M156" s="2" t="s">
        <v>18</v>
      </c>
    </row>
    <row r="157" spans="1:14" ht="90" x14ac:dyDescent="0.25">
      <c r="A157" s="2" t="str">
        <f t="shared" si="8"/>
        <v>2022-06-01</v>
      </c>
      <c r="B157" s="2" t="str">
        <f>"1810"</f>
        <v>1810</v>
      </c>
      <c r="C157" s="1" t="s">
        <v>130</v>
      </c>
      <c r="E157" s="2" t="str">
        <f>" "</f>
        <v xml:space="preserve"> </v>
      </c>
      <c r="F157" s="2">
        <v>0</v>
      </c>
      <c r="G157" s="2" t="s">
        <v>20</v>
      </c>
      <c r="I157" s="2" t="s">
        <v>17</v>
      </c>
      <c r="J157" s="5"/>
      <c r="K157" s="3" t="s">
        <v>261</v>
      </c>
      <c r="L157" s="2">
        <v>2019</v>
      </c>
      <c r="M157" s="2" t="s">
        <v>18</v>
      </c>
    </row>
    <row r="158" spans="1:14" ht="75" x14ac:dyDescent="0.25">
      <c r="A158" s="2" t="str">
        <f t="shared" si="8"/>
        <v>2022-06-01</v>
      </c>
      <c r="B158" s="2" t="str">
        <f>"1830"</f>
        <v>1830</v>
      </c>
      <c r="C158" s="1" t="s">
        <v>70</v>
      </c>
      <c r="E158" s="2" t="str">
        <f>"2022"</f>
        <v>2022</v>
      </c>
      <c r="F158" s="2">
        <v>103</v>
      </c>
      <c r="G158" s="2" t="s">
        <v>55</v>
      </c>
      <c r="J158" s="5"/>
      <c r="K158" s="3" t="s">
        <v>71</v>
      </c>
      <c r="L158" s="2">
        <v>0</v>
      </c>
      <c r="M158" s="2" t="s">
        <v>18</v>
      </c>
    </row>
    <row r="159" spans="1:14" ht="75" x14ac:dyDescent="0.25">
      <c r="A159" s="8" t="str">
        <f t="shared" si="8"/>
        <v>2022-06-01</v>
      </c>
      <c r="B159" s="8" t="str">
        <f>"1840"</f>
        <v>1840</v>
      </c>
      <c r="C159" s="9" t="s">
        <v>262</v>
      </c>
      <c r="D159" s="9" t="s">
        <v>264</v>
      </c>
      <c r="E159" s="8" t="str">
        <f>"01"</f>
        <v>01</v>
      </c>
      <c r="F159" s="8">
        <v>1</v>
      </c>
      <c r="G159" s="8" t="s">
        <v>20</v>
      </c>
      <c r="H159" s="8"/>
      <c r="I159" s="8" t="s">
        <v>17</v>
      </c>
      <c r="J159" s="6" t="s">
        <v>452</v>
      </c>
      <c r="K159" s="7" t="s">
        <v>263</v>
      </c>
      <c r="L159" s="8">
        <v>2016</v>
      </c>
      <c r="M159" s="8" t="s">
        <v>31</v>
      </c>
      <c r="N159" s="8" t="s">
        <v>23</v>
      </c>
    </row>
    <row r="160" spans="1:14" ht="75" x14ac:dyDescent="0.25">
      <c r="A160" s="8" t="str">
        <f t="shared" si="8"/>
        <v>2022-06-01</v>
      </c>
      <c r="B160" s="8" t="str">
        <f>"1930"</f>
        <v>1930</v>
      </c>
      <c r="C160" s="9" t="s">
        <v>72</v>
      </c>
      <c r="D160" s="9" t="s">
        <v>266</v>
      </c>
      <c r="E160" s="8" t="str">
        <f>"03"</f>
        <v>03</v>
      </c>
      <c r="F160" s="8">
        <v>4</v>
      </c>
      <c r="G160" s="8" t="s">
        <v>14</v>
      </c>
      <c r="H160" s="8" t="s">
        <v>49</v>
      </c>
      <c r="I160" s="8" t="s">
        <v>17</v>
      </c>
      <c r="J160" s="6" t="s">
        <v>453</v>
      </c>
      <c r="K160" s="7" t="s">
        <v>265</v>
      </c>
      <c r="L160" s="8">
        <v>2021</v>
      </c>
      <c r="M160" s="8" t="s">
        <v>18</v>
      </c>
      <c r="N160" s="8" t="s">
        <v>23</v>
      </c>
    </row>
    <row r="161" spans="1:14" ht="75" x14ac:dyDescent="0.25">
      <c r="A161" s="8" t="str">
        <f t="shared" si="8"/>
        <v>2022-06-01</v>
      </c>
      <c r="B161" s="8" t="str">
        <f>"2030"</f>
        <v>2030</v>
      </c>
      <c r="C161" s="9" t="s">
        <v>267</v>
      </c>
      <c r="D161" s="9"/>
      <c r="E161" s="8" t="str">
        <f>"2022"</f>
        <v>2022</v>
      </c>
      <c r="F161" s="8">
        <v>12</v>
      </c>
      <c r="G161" s="8" t="s">
        <v>55</v>
      </c>
      <c r="H161" s="8"/>
      <c r="I161" s="8"/>
      <c r="J161" s="6" t="s">
        <v>459</v>
      </c>
      <c r="K161" s="7" t="s">
        <v>268</v>
      </c>
      <c r="L161" s="8">
        <v>2022</v>
      </c>
      <c r="M161" s="8" t="s">
        <v>18</v>
      </c>
      <c r="N161" s="8"/>
    </row>
    <row r="162" spans="1:14" ht="90" x14ac:dyDescent="0.25">
      <c r="A162" s="8" t="str">
        <f t="shared" si="8"/>
        <v>2022-06-01</v>
      </c>
      <c r="B162" s="8" t="str">
        <f>"2125"</f>
        <v>2125</v>
      </c>
      <c r="C162" s="9" t="s">
        <v>130</v>
      </c>
      <c r="D162" s="9" t="s">
        <v>269</v>
      </c>
      <c r="E162" s="8" t="str">
        <f>"03"</f>
        <v>03</v>
      </c>
      <c r="F162" s="8">
        <v>21</v>
      </c>
      <c r="G162" s="8" t="s">
        <v>20</v>
      </c>
      <c r="H162" s="8"/>
      <c r="I162" s="8" t="s">
        <v>17</v>
      </c>
      <c r="J162" s="6" t="s">
        <v>460</v>
      </c>
      <c r="K162" s="7" t="s">
        <v>153</v>
      </c>
      <c r="L162" s="8">
        <v>2021</v>
      </c>
      <c r="M162" s="8" t="s">
        <v>18</v>
      </c>
      <c r="N162" s="8"/>
    </row>
    <row r="163" spans="1:14" ht="90" x14ac:dyDescent="0.25">
      <c r="A163" s="8" t="str">
        <f t="shared" si="8"/>
        <v>2022-06-01</v>
      </c>
      <c r="B163" s="8" t="str">
        <f>"2130"</f>
        <v>2130</v>
      </c>
      <c r="C163" s="9" t="s">
        <v>270</v>
      </c>
      <c r="D163" s="9" t="s">
        <v>54</v>
      </c>
      <c r="E163" s="8" t="str">
        <f>" "</f>
        <v xml:space="preserve"> </v>
      </c>
      <c r="F163" s="8">
        <v>0</v>
      </c>
      <c r="G163" s="8" t="s">
        <v>136</v>
      </c>
      <c r="H163" s="8" t="s">
        <v>271</v>
      </c>
      <c r="I163" s="8" t="s">
        <v>17</v>
      </c>
      <c r="J163" s="6" t="s">
        <v>473</v>
      </c>
      <c r="K163" s="7" t="s">
        <v>272</v>
      </c>
      <c r="L163" s="8">
        <v>2017</v>
      </c>
      <c r="M163" s="8" t="s">
        <v>18</v>
      </c>
      <c r="N163" s="8" t="s">
        <v>23</v>
      </c>
    </row>
    <row r="164" spans="1:14" ht="90" x14ac:dyDescent="0.25">
      <c r="A164" s="2" t="str">
        <f t="shared" si="8"/>
        <v>2022-06-01</v>
      </c>
      <c r="B164" s="2" t="str">
        <f>"2330"</f>
        <v>2330</v>
      </c>
      <c r="C164" s="1" t="s">
        <v>273</v>
      </c>
      <c r="E164" s="2" t="str">
        <f>"01"</f>
        <v>01</v>
      </c>
      <c r="F164" s="2">
        <v>0</v>
      </c>
      <c r="G164" s="2" t="s">
        <v>14</v>
      </c>
      <c r="I164" s="2" t="s">
        <v>17</v>
      </c>
      <c r="J164" s="5"/>
      <c r="K164" s="3" t="s">
        <v>274</v>
      </c>
      <c r="L164" s="2">
        <v>2015</v>
      </c>
      <c r="M164" s="2" t="s">
        <v>18</v>
      </c>
    </row>
    <row r="165" spans="1:14" ht="105" x14ac:dyDescent="0.25">
      <c r="A165" s="2" t="str">
        <f t="shared" si="8"/>
        <v>2022-06-01</v>
      </c>
      <c r="B165" s="2" t="str">
        <f>"2400"</f>
        <v>2400</v>
      </c>
      <c r="C165" s="1" t="s">
        <v>13</v>
      </c>
      <c r="E165" s="2" t="str">
        <f t="shared" ref="E165:E173" si="9">"02"</f>
        <v>02</v>
      </c>
      <c r="F165" s="2">
        <v>16</v>
      </c>
      <c r="G165" s="2" t="s">
        <v>14</v>
      </c>
      <c r="H165" s="2" t="s">
        <v>15</v>
      </c>
      <c r="I165" s="2" t="s">
        <v>17</v>
      </c>
      <c r="J165" s="5"/>
      <c r="K165" s="3" t="s">
        <v>16</v>
      </c>
      <c r="L165" s="2">
        <v>2011</v>
      </c>
      <c r="M165" s="2" t="s">
        <v>18</v>
      </c>
    </row>
    <row r="166" spans="1:14" ht="105" x14ac:dyDescent="0.25">
      <c r="A166" s="2" t="str">
        <f t="shared" si="8"/>
        <v>2022-06-01</v>
      </c>
      <c r="B166" s="2" t="str">
        <f>"2500"</f>
        <v>2500</v>
      </c>
      <c r="C166" s="1" t="s">
        <v>13</v>
      </c>
      <c r="E166" s="2" t="str">
        <f t="shared" si="9"/>
        <v>02</v>
      </c>
      <c r="F166" s="2">
        <v>16</v>
      </c>
      <c r="G166" s="2" t="s">
        <v>14</v>
      </c>
      <c r="H166" s="2" t="s">
        <v>15</v>
      </c>
      <c r="I166" s="2" t="s">
        <v>17</v>
      </c>
      <c r="J166" s="5"/>
      <c r="K166" s="3" t="s">
        <v>16</v>
      </c>
      <c r="L166" s="2">
        <v>2011</v>
      </c>
      <c r="M166" s="2" t="s">
        <v>18</v>
      </c>
    </row>
    <row r="167" spans="1:14" ht="105" x14ac:dyDescent="0.25">
      <c r="A167" s="2" t="str">
        <f t="shared" si="8"/>
        <v>2022-06-01</v>
      </c>
      <c r="B167" s="2" t="str">
        <f>"2600"</f>
        <v>2600</v>
      </c>
      <c r="C167" s="1" t="s">
        <v>13</v>
      </c>
      <c r="E167" s="2" t="str">
        <f t="shared" si="9"/>
        <v>02</v>
      </c>
      <c r="F167" s="2">
        <v>16</v>
      </c>
      <c r="G167" s="2" t="s">
        <v>14</v>
      </c>
      <c r="H167" s="2" t="s">
        <v>15</v>
      </c>
      <c r="I167" s="2" t="s">
        <v>17</v>
      </c>
      <c r="J167" s="5"/>
      <c r="K167" s="3" t="s">
        <v>16</v>
      </c>
      <c r="L167" s="2">
        <v>2011</v>
      </c>
      <c r="M167" s="2" t="s">
        <v>18</v>
      </c>
    </row>
    <row r="168" spans="1:14" ht="105" x14ac:dyDescent="0.25">
      <c r="A168" s="2" t="str">
        <f t="shared" si="8"/>
        <v>2022-06-01</v>
      </c>
      <c r="B168" s="2" t="str">
        <f>"2700"</f>
        <v>2700</v>
      </c>
      <c r="C168" s="1" t="s">
        <v>13</v>
      </c>
      <c r="E168" s="2" t="str">
        <f t="shared" si="9"/>
        <v>02</v>
      </c>
      <c r="F168" s="2">
        <v>16</v>
      </c>
      <c r="G168" s="2" t="s">
        <v>14</v>
      </c>
      <c r="H168" s="2" t="s">
        <v>15</v>
      </c>
      <c r="I168" s="2" t="s">
        <v>17</v>
      </c>
      <c r="J168" s="5"/>
      <c r="K168" s="3" t="s">
        <v>16</v>
      </c>
      <c r="L168" s="2">
        <v>2011</v>
      </c>
      <c r="M168" s="2" t="s">
        <v>18</v>
      </c>
    </row>
    <row r="169" spans="1:14" ht="105" x14ac:dyDescent="0.25">
      <c r="A169" s="2" t="str">
        <f t="shared" si="8"/>
        <v>2022-06-01</v>
      </c>
      <c r="B169" s="2" t="str">
        <f>"2800"</f>
        <v>2800</v>
      </c>
      <c r="C169" s="1" t="s">
        <v>13</v>
      </c>
      <c r="E169" s="2" t="str">
        <f t="shared" si="9"/>
        <v>02</v>
      </c>
      <c r="F169" s="2">
        <v>16</v>
      </c>
      <c r="G169" s="2" t="s">
        <v>14</v>
      </c>
      <c r="H169" s="2" t="s">
        <v>15</v>
      </c>
      <c r="I169" s="2" t="s">
        <v>17</v>
      </c>
      <c r="J169" s="5"/>
      <c r="K169" s="3" t="s">
        <v>16</v>
      </c>
      <c r="L169" s="2">
        <v>2011</v>
      </c>
      <c r="M169" s="2" t="s">
        <v>18</v>
      </c>
    </row>
    <row r="170" spans="1:14" ht="105" x14ac:dyDescent="0.25">
      <c r="A170" s="2" t="str">
        <f t="shared" ref="A170:A210" si="10">"2022-06-02"</f>
        <v>2022-06-02</v>
      </c>
      <c r="B170" s="2" t="str">
        <f>"0500"</f>
        <v>0500</v>
      </c>
      <c r="C170" s="1" t="s">
        <v>13</v>
      </c>
      <c r="E170" s="2" t="str">
        <f t="shared" si="9"/>
        <v>02</v>
      </c>
      <c r="F170" s="2">
        <v>16</v>
      </c>
      <c r="G170" s="2" t="s">
        <v>14</v>
      </c>
      <c r="H170" s="2" t="s">
        <v>15</v>
      </c>
      <c r="I170" s="2" t="s">
        <v>17</v>
      </c>
      <c r="J170" s="5"/>
      <c r="K170" s="3" t="s">
        <v>16</v>
      </c>
      <c r="L170" s="2">
        <v>2011</v>
      </c>
      <c r="M170" s="2" t="s">
        <v>18</v>
      </c>
    </row>
    <row r="171" spans="1:14" ht="45" x14ac:dyDescent="0.25">
      <c r="A171" s="2" t="str">
        <f t="shared" si="10"/>
        <v>2022-06-02</v>
      </c>
      <c r="B171" s="2" t="str">
        <f>"0600"</f>
        <v>0600</v>
      </c>
      <c r="C171" s="1" t="s">
        <v>19</v>
      </c>
      <c r="D171" s="1" t="s">
        <v>275</v>
      </c>
      <c r="E171" s="2" t="str">
        <f t="shared" si="9"/>
        <v>02</v>
      </c>
      <c r="F171" s="2">
        <v>8</v>
      </c>
      <c r="G171" s="2" t="s">
        <v>20</v>
      </c>
      <c r="I171" s="2" t="s">
        <v>17</v>
      </c>
      <c r="J171" s="5"/>
      <c r="K171" s="3" t="s">
        <v>21</v>
      </c>
      <c r="L171" s="2">
        <v>2019</v>
      </c>
      <c r="M171" s="2" t="s">
        <v>18</v>
      </c>
    </row>
    <row r="172" spans="1:14" ht="45" x14ac:dyDescent="0.25">
      <c r="A172" s="2" t="str">
        <f t="shared" si="10"/>
        <v>2022-06-02</v>
      </c>
      <c r="B172" s="2" t="str">
        <f>"0625"</f>
        <v>0625</v>
      </c>
      <c r="C172" s="1" t="s">
        <v>19</v>
      </c>
      <c r="D172" s="1" t="s">
        <v>276</v>
      </c>
      <c r="E172" s="2" t="str">
        <f t="shared" si="9"/>
        <v>02</v>
      </c>
      <c r="F172" s="2">
        <v>9</v>
      </c>
      <c r="G172" s="2" t="s">
        <v>14</v>
      </c>
      <c r="I172" s="2" t="s">
        <v>17</v>
      </c>
      <c r="J172" s="5"/>
      <c r="K172" s="3" t="s">
        <v>21</v>
      </c>
      <c r="L172" s="2">
        <v>2019</v>
      </c>
      <c r="M172" s="2" t="s">
        <v>18</v>
      </c>
    </row>
    <row r="173" spans="1:14" ht="90" x14ac:dyDescent="0.25">
      <c r="A173" s="2" t="str">
        <f t="shared" si="10"/>
        <v>2022-06-02</v>
      </c>
      <c r="B173" s="2" t="str">
        <f>"0650"</f>
        <v>0650</v>
      </c>
      <c r="C173" s="1" t="s">
        <v>25</v>
      </c>
      <c r="D173" s="1" t="s">
        <v>278</v>
      </c>
      <c r="E173" s="2" t="str">
        <f t="shared" si="9"/>
        <v>02</v>
      </c>
      <c r="F173" s="2">
        <v>11</v>
      </c>
      <c r="G173" s="2" t="s">
        <v>20</v>
      </c>
      <c r="I173" s="2" t="s">
        <v>17</v>
      </c>
      <c r="J173" s="5"/>
      <c r="K173" s="3" t="s">
        <v>277</v>
      </c>
      <c r="L173" s="2">
        <v>2018</v>
      </c>
      <c r="M173" s="2" t="s">
        <v>28</v>
      </c>
    </row>
    <row r="174" spans="1:14" ht="75" x14ac:dyDescent="0.25">
      <c r="A174" s="2" t="str">
        <f t="shared" si="10"/>
        <v>2022-06-02</v>
      </c>
      <c r="B174" s="2" t="str">
        <f>"0715"</f>
        <v>0715</v>
      </c>
      <c r="C174" s="1" t="s">
        <v>29</v>
      </c>
      <c r="E174" s="2" t="str">
        <f>"03"</f>
        <v>03</v>
      </c>
      <c r="F174" s="2">
        <v>14</v>
      </c>
      <c r="G174" s="2" t="s">
        <v>20</v>
      </c>
      <c r="I174" s="2" t="s">
        <v>17</v>
      </c>
      <c r="J174" s="5"/>
      <c r="K174" s="3" t="s">
        <v>30</v>
      </c>
      <c r="L174" s="2">
        <v>2015</v>
      </c>
      <c r="M174" s="2" t="s">
        <v>31</v>
      </c>
    </row>
    <row r="175" spans="1:14" ht="90" x14ac:dyDescent="0.25">
      <c r="A175" s="2" t="str">
        <f t="shared" si="10"/>
        <v>2022-06-02</v>
      </c>
      <c r="B175" s="2" t="str">
        <f>"0730"</f>
        <v>0730</v>
      </c>
      <c r="C175" s="1" t="s">
        <v>32</v>
      </c>
      <c r="D175" s="1" t="s">
        <v>280</v>
      </c>
      <c r="E175" s="2" t="str">
        <f>"01"</f>
        <v>01</v>
      </c>
      <c r="F175" s="2">
        <v>24</v>
      </c>
      <c r="G175" s="2" t="s">
        <v>20</v>
      </c>
      <c r="I175" s="2" t="s">
        <v>17</v>
      </c>
      <c r="J175" s="5"/>
      <c r="K175" s="3" t="s">
        <v>279</v>
      </c>
      <c r="L175" s="2">
        <v>2019</v>
      </c>
      <c r="M175" s="2" t="s">
        <v>31</v>
      </c>
    </row>
    <row r="176" spans="1:14" ht="75" x14ac:dyDescent="0.25">
      <c r="A176" s="2" t="str">
        <f t="shared" si="10"/>
        <v>2022-06-02</v>
      </c>
      <c r="B176" s="2" t="str">
        <f>"0755"</f>
        <v>0755</v>
      </c>
      <c r="C176" s="1" t="s">
        <v>35</v>
      </c>
      <c r="D176" s="1" t="s">
        <v>282</v>
      </c>
      <c r="E176" s="2" t="str">
        <f>"02"</f>
        <v>02</v>
      </c>
      <c r="F176" s="2">
        <v>3</v>
      </c>
      <c r="G176" s="2" t="s">
        <v>20</v>
      </c>
      <c r="I176" s="2" t="s">
        <v>17</v>
      </c>
      <c r="J176" s="5"/>
      <c r="K176" s="3" t="s">
        <v>281</v>
      </c>
      <c r="L176" s="2">
        <v>2020</v>
      </c>
      <c r="M176" s="2" t="s">
        <v>28</v>
      </c>
    </row>
    <row r="177" spans="1:14" ht="75" x14ac:dyDescent="0.25">
      <c r="A177" s="2" t="str">
        <f t="shared" si="10"/>
        <v>2022-06-02</v>
      </c>
      <c r="B177" s="2" t="str">
        <f>"0805"</f>
        <v>0805</v>
      </c>
      <c r="C177" s="1" t="s">
        <v>38</v>
      </c>
      <c r="D177" s="1" t="s">
        <v>284</v>
      </c>
      <c r="E177" s="2" t="str">
        <f>"01"</f>
        <v>01</v>
      </c>
      <c r="F177" s="2">
        <v>16</v>
      </c>
      <c r="G177" s="2" t="s">
        <v>20</v>
      </c>
      <c r="I177" s="2" t="s">
        <v>17</v>
      </c>
      <c r="J177" s="5"/>
      <c r="K177" s="3" t="s">
        <v>283</v>
      </c>
      <c r="L177" s="2">
        <v>2020</v>
      </c>
      <c r="M177" s="2" t="s">
        <v>28</v>
      </c>
    </row>
    <row r="178" spans="1:14" ht="75" x14ac:dyDescent="0.25">
      <c r="A178" s="2" t="str">
        <f t="shared" si="10"/>
        <v>2022-06-02</v>
      </c>
      <c r="B178" s="2" t="str">
        <f>"0815"</f>
        <v>0815</v>
      </c>
      <c r="C178" s="1" t="s">
        <v>91</v>
      </c>
      <c r="D178" s="1" t="s">
        <v>435</v>
      </c>
      <c r="E178" s="2" t="str">
        <f>"01"</f>
        <v>01</v>
      </c>
      <c r="F178" s="2">
        <v>8</v>
      </c>
      <c r="G178" s="2" t="s">
        <v>20</v>
      </c>
      <c r="I178" s="2" t="s">
        <v>17</v>
      </c>
      <c r="J178" s="5"/>
      <c r="K178" s="3" t="s">
        <v>285</v>
      </c>
      <c r="L178" s="2">
        <v>2021</v>
      </c>
      <c r="M178" s="2" t="s">
        <v>44</v>
      </c>
    </row>
    <row r="179" spans="1:14" ht="45" x14ac:dyDescent="0.25">
      <c r="A179" s="2" t="str">
        <f t="shared" si="10"/>
        <v>2022-06-02</v>
      </c>
      <c r="B179" s="2" t="str">
        <f>"0820"</f>
        <v>0820</v>
      </c>
      <c r="C179" s="1" t="s">
        <v>45</v>
      </c>
      <c r="D179" s="1" t="s">
        <v>287</v>
      </c>
      <c r="E179" s="2" t="str">
        <f>"01"</f>
        <v>01</v>
      </c>
      <c r="F179" s="2">
        <v>13</v>
      </c>
      <c r="G179" s="2" t="s">
        <v>20</v>
      </c>
      <c r="I179" s="2" t="s">
        <v>17</v>
      </c>
      <c r="J179" s="5"/>
      <c r="K179" s="3" t="s">
        <v>286</v>
      </c>
      <c r="L179" s="2">
        <v>2009</v>
      </c>
      <c r="M179" s="2" t="s">
        <v>31</v>
      </c>
    </row>
    <row r="180" spans="1:14" ht="75" x14ac:dyDescent="0.25">
      <c r="A180" s="2" t="str">
        <f t="shared" si="10"/>
        <v>2022-06-02</v>
      </c>
      <c r="B180" s="2" t="str">
        <f>"0845"</f>
        <v>0845</v>
      </c>
      <c r="C180" s="1" t="s">
        <v>228</v>
      </c>
      <c r="E180" s="2" t="str">
        <f>"02"</f>
        <v>02</v>
      </c>
      <c r="F180" s="2">
        <v>2</v>
      </c>
      <c r="G180" s="2" t="s">
        <v>20</v>
      </c>
      <c r="I180" s="2" t="s">
        <v>17</v>
      </c>
      <c r="J180" s="5"/>
      <c r="K180" s="3" t="s">
        <v>229</v>
      </c>
      <c r="L180" s="2">
        <v>2013</v>
      </c>
      <c r="M180" s="2" t="s">
        <v>18</v>
      </c>
    </row>
    <row r="181" spans="1:14" ht="90" x14ac:dyDescent="0.25">
      <c r="A181" s="2" t="str">
        <f t="shared" si="10"/>
        <v>2022-06-02</v>
      </c>
      <c r="B181" s="2" t="str">
        <f>"0910"</f>
        <v>0910</v>
      </c>
      <c r="C181" s="1" t="s">
        <v>51</v>
      </c>
      <c r="D181" s="1" t="s">
        <v>289</v>
      </c>
      <c r="E181" s="2" t="str">
        <f>"03"</f>
        <v>03</v>
      </c>
      <c r="F181" s="2">
        <v>2</v>
      </c>
      <c r="G181" s="2" t="s">
        <v>20</v>
      </c>
      <c r="H181" s="2" t="s">
        <v>49</v>
      </c>
      <c r="I181" s="2" t="s">
        <v>17</v>
      </c>
      <c r="J181" s="5"/>
      <c r="K181" s="3" t="s">
        <v>288</v>
      </c>
      <c r="L181" s="2">
        <v>2015</v>
      </c>
      <c r="M181" s="2" t="s">
        <v>18</v>
      </c>
    </row>
    <row r="182" spans="1:14" ht="75" x14ac:dyDescent="0.25">
      <c r="A182" s="2" t="str">
        <f t="shared" si="10"/>
        <v>2022-06-02</v>
      </c>
      <c r="B182" s="2" t="str">
        <f>"0935"</f>
        <v>0935</v>
      </c>
      <c r="C182" s="1" t="s">
        <v>109</v>
      </c>
      <c r="D182" t="s">
        <v>436</v>
      </c>
      <c r="E182" s="2" t="str">
        <f>"05"</f>
        <v>05</v>
      </c>
      <c r="F182" s="2">
        <v>5</v>
      </c>
      <c r="J182" s="5"/>
      <c r="K182" s="4" t="s">
        <v>437</v>
      </c>
      <c r="L182" s="2">
        <v>2021</v>
      </c>
      <c r="M182" s="2" t="s">
        <v>28</v>
      </c>
    </row>
    <row r="183" spans="1:14" ht="75" x14ac:dyDescent="0.25">
      <c r="A183" s="2" t="str">
        <f t="shared" si="10"/>
        <v>2022-06-02</v>
      </c>
      <c r="B183" s="2" t="str">
        <f>"1000"</f>
        <v>1000</v>
      </c>
      <c r="C183" s="1" t="s">
        <v>262</v>
      </c>
      <c r="D183" s="1" t="s">
        <v>264</v>
      </c>
      <c r="E183" s="2" t="str">
        <f>"01"</f>
        <v>01</v>
      </c>
      <c r="F183" s="2">
        <v>1</v>
      </c>
      <c r="G183" s="2" t="s">
        <v>20</v>
      </c>
      <c r="I183" s="2" t="s">
        <v>17</v>
      </c>
      <c r="J183" s="5"/>
      <c r="K183" s="3" t="s">
        <v>263</v>
      </c>
      <c r="L183" s="2">
        <v>2016</v>
      </c>
      <c r="M183" s="2" t="s">
        <v>31</v>
      </c>
      <c r="N183" s="2" t="s">
        <v>23</v>
      </c>
    </row>
    <row r="184" spans="1:14" ht="45" x14ac:dyDescent="0.25">
      <c r="A184" s="2" t="str">
        <f t="shared" si="10"/>
        <v>2022-06-02</v>
      </c>
      <c r="B184" s="2" t="str">
        <f>"1050"</f>
        <v>1050</v>
      </c>
      <c r="C184" s="1" t="s">
        <v>171</v>
      </c>
      <c r="D184" s="1" t="s">
        <v>291</v>
      </c>
      <c r="E184" s="2" t="str">
        <f>"01"</f>
        <v>01</v>
      </c>
      <c r="F184" s="2">
        <v>9</v>
      </c>
      <c r="G184" s="2" t="s">
        <v>20</v>
      </c>
      <c r="I184" s="2" t="s">
        <v>17</v>
      </c>
      <c r="J184" s="5"/>
      <c r="K184" s="3" t="s">
        <v>290</v>
      </c>
      <c r="L184" s="2">
        <v>2010</v>
      </c>
      <c r="M184" s="2" t="s">
        <v>18</v>
      </c>
    </row>
    <row r="185" spans="1:14" ht="75" x14ac:dyDescent="0.25">
      <c r="A185" s="2" t="str">
        <f t="shared" si="10"/>
        <v>2022-06-02</v>
      </c>
      <c r="B185" s="2" t="str">
        <f>"1100"</f>
        <v>1100</v>
      </c>
      <c r="C185" s="1" t="s">
        <v>267</v>
      </c>
      <c r="E185" s="2" t="str">
        <f>"2022"</f>
        <v>2022</v>
      </c>
      <c r="F185" s="2">
        <v>12</v>
      </c>
      <c r="G185" s="2" t="s">
        <v>55</v>
      </c>
      <c r="I185" s="2" t="s">
        <v>17</v>
      </c>
      <c r="J185" s="5"/>
      <c r="K185" s="3" t="s">
        <v>268</v>
      </c>
      <c r="L185" s="2">
        <v>2022</v>
      </c>
      <c r="M185" s="2" t="s">
        <v>18</v>
      </c>
    </row>
    <row r="186" spans="1:14" ht="90" x14ac:dyDescent="0.25">
      <c r="A186" s="2" t="str">
        <f t="shared" si="10"/>
        <v>2022-06-02</v>
      </c>
      <c r="B186" s="2" t="str">
        <f>"1155"</f>
        <v>1155</v>
      </c>
      <c r="C186" s="1" t="s">
        <v>130</v>
      </c>
      <c r="D186" s="1" t="s">
        <v>292</v>
      </c>
      <c r="E186" s="2" t="str">
        <f>"03"</f>
        <v>03</v>
      </c>
      <c r="F186" s="2">
        <v>24</v>
      </c>
      <c r="I186" s="2" t="s">
        <v>17</v>
      </c>
      <c r="J186" s="5"/>
      <c r="K186" s="3" t="s">
        <v>153</v>
      </c>
      <c r="L186" s="2">
        <v>2021</v>
      </c>
      <c r="M186" s="2" t="s">
        <v>18</v>
      </c>
    </row>
    <row r="187" spans="1:14" ht="90" x14ac:dyDescent="0.25">
      <c r="A187" s="2" t="str">
        <f t="shared" si="10"/>
        <v>2022-06-02</v>
      </c>
      <c r="B187" s="2" t="str">
        <f>"1200"</f>
        <v>1200</v>
      </c>
      <c r="C187" s="1" t="s">
        <v>270</v>
      </c>
      <c r="D187" s="1" t="s">
        <v>54</v>
      </c>
      <c r="E187" s="2" t="str">
        <f>" "</f>
        <v xml:space="preserve"> </v>
      </c>
      <c r="F187" s="2">
        <v>0</v>
      </c>
      <c r="G187" s="2" t="s">
        <v>136</v>
      </c>
      <c r="H187" s="2" t="s">
        <v>271</v>
      </c>
      <c r="I187" s="2" t="s">
        <v>17</v>
      </c>
      <c r="J187" s="5"/>
      <c r="K187" s="3" t="s">
        <v>272</v>
      </c>
      <c r="L187" s="2">
        <v>2017</v>
      </c>
      <c r="M187" s="2" t="s">
        <v>18</v>
      </c>
      <c r="N187" s="2" t="s">
        <v>23</v>
      </c>
    </row>
    <row r="188" spans="1:14" ht="60" x14ac:dyDescent="0.25">
      <c r="A188" s="2" t="str">
        <f t="shared" si="10"/>
        <v>2022-06-02</v>
      </c>
      <c r="B188" s="2" t="str">
        <f>"1400"</f>
        <v>1400</v>
      </c>
      <c r="C188" s="1" t="s">
        <v>100</v>
      </c>
      <c r="E188" s="2" t="str">
        <f>"03"</f>
        <v>03</v>
      </c>
      <c r="F188" s="2">
        <v>209</v>
      </c>
      <c r="G188" s="2" t="s">
        <v>14</v>
      </c>
      <c r="H188" s="2" t="s">
        <v>293</v>
      </c>
      <c r="I188" s="2" t="s">
        <v>17</v>
      </c>
      <c r="J188" s="5"/>
      <c r="K188" s="3" t="s">
        <v>294</v>
      </c>
      <c r="L188" s="2">
        <v>2020</v>
      </c>
      <c r="M188" s="2" t="s">
        <v>103</v>
      </c>
    </row>
    <row r="189" spans="1:14" ht="75" x14ac:dyDescent="0.25">
      <c r="A189" s="2" t="str">
        <f t="shared" si="10"/>
        <v>2022-06-02</v>
      </c>
      <c r="B189" s="2" t="str">
        <f>"1430"</f>
        <v>1430</v>
      </c>
      <c r="C189" s="1" t="s">
        <v>104</v>
      </c>
      <c r="D189" s="1" t="s">
        <v>296</v>
      </c>
      <c r="E189" s="2" t="str">
        <f>"01"</f>
        <v>01</v>
      </c>
      <c r="F189" s="2">
        <v>6</v>
      </c>
      <c r="G189" s="2" t="s">
        <v>14</v>
      </c>
      <c r="I189" s="2" t="s">
        <v>17</v>
      </c>
      <c r="J189" s="5"/>
      <c r="K189" s="3" t="s">
        <v>295</v>
      </c>
      <c r="L189" s="2">
        <v>2019</v>
      </c>
      <c r="M189" s="2" t="s">
        <v>28</v>
      </c>
    </row>
    <row r="190" spans="1:14" ht="60" x14ac:dyDescent="0.25">
      <c r="A190" s="2" t="str">
        <f t="shared" si="10"/>
        <v>2022-06-02</v>
      </c>
      <c r="B190" s="2" t="str">
        <f>"1500"</f>
        <v>1500</v>
      </c>
      <c r="C190" s="1" t="s">
        <v>51</v>
      </c>
      <c r="D190" s="1" t="s">
        <v>298</v>
      </c>
      <c r="E190" s="2" t="str">
        <f>"02"</f>
        <v>02</v>
      </c>
      <c r="F190" s="2">
        <v>10</v>
      </c>
      <c r="G190" s="2" t="s">
        <v>14</v>
      </c>
      <c r="I190" s="2" t="s">
        <v>17</v>
      </c>
      <c r="J190" s="5"/>
      <c r="K190" s="3" t="s">
        <v>297</v>
      </c>
      <c r="L190" s="2">
        <v>2014</v>
      </c>
      <c r="M190" s="2" t="s">
        <v>18</v>
      </c>
    </row>
    <row r="191" spans="1:14" ht="90" x14ac:dyDescent="0.25">
      <c r="A191" s="2" t="str">
        <f t="shared" si="10"/>
        <v>2022-06-02</v>
      </c>
      <c r="B191" s="2" t="str">
        <f>"1525"</f>
        <v>1525</v>
      </c>
      <c r="C191" s="1" t="s">
        <v>109</v>
      </c>
      <c r="D191" s="1" t="s">
        <v>300</v>
      </c>
      <c r="E191" s="2" t="str">
        <f>"03"</f>
        <v>03</v>
      </c>
      <c r="F191" s="2">
        <v>4</v>
      </c>
      <c r="G191" s="2" t="s">
        <v>20</v>
      </c>
      <c r="I191" s="2" t="s">
        <v>17</v>
      </c>
      <c r="J191" s="5"/>
      <c r="K191" s="3" t="s">
        <v>299</v>
      </c>
      <c r="L191" s="2">
        <v>2019</v>
      </c>
      <c r="M191" s="2" t="s">
        <v>28</v>
      </c>
    </row>
    <row r="192" spans="1:14" ht="90" x14ac:dyDescent="0.25">
      <c r="A192" s="2" t="str">
        <f t="shared" si="10"/>
        <v>2022-06-02</v>
      </c>
      <c r="B192" s="2" t="str">
        <f>"1550"</f>
        <v>1550</v>
      </c>
      <c r="C192" s="1" t="s">
        <v>38</v>
      </c>
      <c r="D192" s="1" t="s">
        <v>302</v>
      </c>
      <c r="E192" s="2" t="str">
        <f>"01"</f>
        <v>01</v>
      </c>
      <c r="F192" s="2">
        <v>31</v>
      </c>
      <c r="G192" s="2" t="s">
        <v>20</v>
      </c>
      <c r="I192" s="2" t="s">
        <v>17</v>
      </c>
      <c r="J192" s="5"/>
      <c r="K192" s="3" t="s">
        <v>301</v>
      </c>
      <c r="L192" s="2">
        <v>2020</v>
      </c>
      <c r="M192" s="2" t="s">
        <v>28</v>
      </c>
    </row>
    <row r="193" spans="1:14" ht="90" x14ac:dyDescent="0.25">
      <c r="A193" s="2" t="str">
        <f t="shared" si="10"/>
        <v>2022-06-02</v>
      </c>
      <c r="B193" s="2" t="str">
        <f>"1600"</f>
        <v>1600</v>
      </c>
      <c r="C193" s="1" t="s">
        <v>114</v>
      </c>
      <c r="D193" s="1" t="s">
        <v>303</v>
      </c>
      <c r="E193" s="2" t="str">
        <f>"03"</f>
        <v>03</v>
      </c>
      <c r="F193" s="2">
        <v>5</v>
      </c>
      <c r="G193" s="2" t="s">
        <v>20</v>
      </c>
      <c r="I193" s="2" t="s">
        <v>17</v>
      </c>
      <c r="J193" s="5"/>
      <c r="K193" s="3" t="s">
        <v>115</v>
      </c>
      <c r="L193" s="2">
        <v>2019</v>
      </c>
      <c r="M193" s="2" t="s">
        <v>18</v>
      </c>
    </row>
    <row r="194" spans="1:14" ht="60" x14ac:dyDescent="0.25">
      <c r="A194" s="2" t="str">
        <f t="shared" si="10"/>
        <v>2022-06-02</v>
      </c>
      <c r="B194" s="2" t="str">
        <f>"1610"</f>
        <v>1610</v>
      </c>
      <c r="C194" s="1" t="s">
        <v>117</v>
      </c>
      <c r="D194" s="1" t="s">
        <v>305</v>
      </c>
      <c r="E194" s="2" t="str">
        <f>"01"</f>
        <v>01</v>
      </c>
      <c r="F194" s="2">
        <v>10</v>
      </c>
      <c r="G194" s="2" t="s">
        <v>14</v>
      </c>
      <c r="H194" s="2" t="s">
        <v>49</v>
      </c>
      <c r="I194" s="2" t="s">
        <v>17</v>
      </c>
      <c r="J194" s="5"/>
      <c r="K194" s="3" t="s">
        <v>304</v>
      </c>
      <c r="L194" s="2">
        <v>2017</v>
      </c>
      <c r="M194" s="2" t="s">
        <v>18</v>
      </c>
      <c r="N194" s="2" t="s">
        <v>23</v>
      </c>
    </row>
    <row r="195" spans="1:14" ht="90" x14ac:dyDescent="0.25">
      <c r="A195" s="2" t="str">
        <f t="shared" si="10"/>
        <v>2022-06-02</v>
      </c>
      <c r="B195" s="2" t="str">
        <f>"1635"</f>
        <v>1635</v>
      </c>
      <c r="C195" s="1" t="s">
        <v>32</v>
      </c>
      <c r="D195" s="1" t="s">
        <v>307</v>
      </c>
      <c r="E195" s="2" t="str">
        <f>"01"</f>
        <v>01</v>
      </c>
      <c r="F195" s="2">
        <v>17</v>
      </c>
      <c r="G195" s="2" t="s">
        <v>20</v>
      </c>
      <c r="I195" s="2" t="s">
        <v>17</v>
      </c>
      <c r="J195" s="5"/>
      <c r="K195" s="3" t="s">
        <v>306</v>
      </c>
      <c r="L195" s="2">
        <v>2019</v>
      </c>
      <c r="M195" s="2" t="s">
        <v>31</v>
      </c>
    </row>
    <row r="196" spans="1:14" ht="90" x14ac:dyDescent="0.25">
      <c r="A196" s="2" t="str">
        <f t="shared" si="10"/>
        <v>2022-06-02</v>
      </c>
      <c r="B196" s="2" t="str">
        <f>"1700"</f>
        <v>1700</v>
      </c>
      <c r="C196" s="1" t="s">
        <v>125</v>
      </c>
      <c r="D196" s="1" t="s">
        <v>309</v>
      </c>
      <c r="E196" s="2" t="str">
        <f>"2019"</f>
        <v>2019</v>
      </c>
      <c r="F196" s="2">
        <v>26</v>
      </c>
      <c r="G196" s="2" t="s">
        <v>14</v>
      </c>
      <c r="H196" s="2" t="s">
        <v>49</v>
      </c>
      <c r="I196" s="2" t="s">
        <v>17</v>
      </c>
      <c r="J196" s="5"/>
      <c r="K196" s="3" t="s">
        <v>308</v>
      </c>
      <c r="L196" s="2">
        <v>2019</v>
      </c>
      <c r="M196" s="2" t="s">
        <v>18</v>
      </c>
    </row>
    <row r="197" spans="1:14" ht="60" x14ac:dyDescent="0.25">
      <c r="A197" s="2" t="str">
        <f t="shared" si="10"/>
        <v>2022-06-02</v>
      </c>
      <c r="B197" s="2" t="str">
        <f>"1715"</f>
        <v>1715</v>
      </c>
      <c r="C197" s="1" t="s">
        <v>122</v>
      </c>
      <c r="D197" s="1" t="s">
        <v>438</v>
      </c>
      <c r="E197" s="2" t="str">
        <f>"2020"</f>
        <v>2020</v>
      </c>
      <c r="F197" s="2">
        <v>1</v>
      </c>
      <c r="G197" s="2" t="s">
        <v>14</v>
      </c>
      <c r="H197" s="2" t="s">
        <v>49</v>
      </c>
      <c r="I197" s="2" t="s">
        <v>17</v>
      </c>
      <c r="J197" s="5"/>
      <c r="K197" s="3" t="s">
        <v>310</v>
      </c>
      <c r="L197" s="2">
        <v>2021</v>
      </c>
      <c r="M197" s="2" t="s">
        <v>18</v>
      </c>
    </row>
    <row r="198" spans="1:14" ht="90" x14ac:dyDescent="0.25">
      <c r="A198" s="2" t="str">
        <f t="shared" si="10"/>
        <v>2022-06-02</v>
      </c>
      <c r="B198" s="2" t="str">
        <f>"1730"</f>
        <v>1730</v>
      </c>
      <c r="C198" s="1" t="s">
        <v>311</v>
      </c>
      <c r="E198" s="2" t="str">
        <f>"2021"</f>
        <v>2021</v>
      </c>
      <c r="F198" s="2">
        <v>56</v>
      </c>
      <c r="G198" s="2" t="s">
        <v>55</v>
      </c>
      <c r="J198" s="5"/>
      <c r="K198" s="3" t="s">
        <v>312</v>
      </c>
      <c r="L198" s="2">
        <v>2021</v>
      </c>
      <c r="M198" s="2" t="s">
        <v>313</v>
      </c>
    </row>
    <row r="199" spans="1:14" ht="90" x14ac:dyDescent="0.25">
      <c r="A199" s="2" t="str">
        <f t="shared" si="10"/>
        <v>2022-06-02</v>
      </c>
      <c r="B199" s="2" t="str">
        <f>"1800"</f>
        <v>1800</v>
      </c>
      <c r="C199" s="1" t="s">
        <v>130</v>
      </c>
      <c r="E199" s="2" t="str">
        <f>" "</f>
        <v xml:space="preserve"> </v>
      </c>
      <c r="F199" s="2">
        <v>0</v>
      </c>
      <c r="G199" s="2" t="s">
        <v>20</v>
      </c>
      <c r="I199" s="2" t="s">
        <v>17</v>
      </c>
      <c r="J199" s="5"/>
      <c r="K199" s="3" t="s">
        <v>261</v>
      </c>
      <c r="L199" s="2">
        <v>2019</v>
      </c>
      <c r="M199" s="2" t="s">
        <v>18</v>
      </c>
    </row>
    <row r="200" spans="1:14" ht="75" x14ac:dyDescent="0.25">
      <c r="A200" s="2" t="str">
        <f t="shared" si="10"/>
        <v>2022-06-02</v>
      </c>
      <c r="B200" s="2" t="str">
        <f>"1830"</f>
        <v>1830</v>
      </c>
      <c r="C200" s="1" t="s">
        <v>70</v>
      </c>
      <c r="E200" s="2" t="str">
        <f>"2022"</f>
        <v>2022</v>
      </c>
      <c r="F200" s="2">
        <v>104</v>
      </c>
      <c r="G200" s="2" t="s">
        <v>55</v>
      </c>
      <c r="J200" s="5"/>
      <c r="K200" s="3" t="s">
        <v>71</v>
      </c>
      <c r="L200" s="2">
        <v>0</v>
      </c>
      <c r="M200" s="2" t="s">
        <v>18</v>
      </c>
    </row>
    <row r="201" spans="1:14" ht="60" x14ac:dyDescent="0.25">
      <c r="A201" s="8" t="str">
        <f t="shared" si="10"/>
        <v>2022-06-02</v>
      </c>
      <c r="B201" s="8" t="str">
        <f>"1840"</f>
        <v>1840</v>
      </c>
      <c r="C201" s="9" t="s">
        <v>262</v>
      </c>
      <c r="D201" s="9" t="s">
        <v>315</v>
      </c>
      <c r="E201" s="8" t="str">
        <f>"01"</f>
        <v>01</v>
      </c>
      <c r="F201" s="8">
        <v>2</v>
      </c>
      <c r="G201" s="8" t="s">
        <v>20</v>
      </c>
      <c r="H201" s="8"/>
      <c r="I201" s="8" t="s">
        <v>17</v>
      </c>
      <c r="J201" s="6" t="s">
        <v>452</v>
      </c>
      <c r="K201" s="7" t="s">
        <v>314</v>
      </c>
      <c r="L201" s="8">
        <v>2016</v>
      </c>
      <c r="M201" s="8" t="s">
        <v>31</v>
      </c>
      <c r="N201" s="8" t="s">
        <v>23</v>
      </c>
    </row>
    <row r="202" spans="1:14" ht="105" x14ac:dyDescent="0.25">
      <c r="A202" s="8" t="str">
        <f t="shared" si="10"/>
        <v>2022-06-02</v>
      </c>
      <c r="B202" s="8" t="str">
        <f>"1935"</f>
        <v>1935</v>
      </c>
      <c r="C202" s="9" t="s">
        <v>316</v>
      </c>
      <c r="D202" s="9" t="s">
        <v>318</v>
      </c>
      <c r="E202" s="8" t="str">
        <f>"02"</f>
        <v>02</v>
      </c>
      <c r="F202" s="8">
        <v>8</v>
      </c>
      <c r="G202" s="8" t="s">
        <v>14</v>
      </c>
      <c r="H202" s="8"/>
      <c r="I202" s="8" t="s">
        <v>17</v>
      </c>
      <c r="J202" s="6" t="s">
        <v>461</v>
      </c>
      <c r="K202" s="7" t="s">
        <v>317</v>
      </c>
      <c r="L202" s="8">
        <v>2018</v>
      </c>
      <c r="M202" s="8" t="s">
        <v>18</v>
      </c>
      <c r="N202" s="8" t="s">
        <v>23</v>
      </c>
    </row>
    <row r="203" spans="1:14" ht="30" x14ac:dyDescent="0.25">
      <c r="A203" s="8" t="str">
        <f t="shared" si="10"/>
        <v>2022-06-02</v>
      </c>
      <c r="B203" s="8" t="str">
        <f>"2035"</f>
        <v>2035</v>
      </c>
      <c r="C203" s="9" t="s">
        <v>319</v>
      </c>
      <c r="D203" s="9" t="s">
        <v>321</v>
      </c>
      <c r="E203" s="8" t="str">
        <f>"02"</f>
        <v>02</v>
      </c>
      <c r="F203" s="8">
        <v>7</v>
      </c>
      <c r="G203" s="8" t="s">
        <v>136</v>
      </c>
      <c r="H203" s="8"/>
      <c r="I203" s="8"/>
      <c r="J203" s="6" t="s">
        <v>462</v>
      </c>
      <c r="K203" s="7" t="s">
        <v>320</v>
      </c>
      <c r="L203" s="8">
        <v>2020</v>
      </c>
      <c r="M203" s="8" t="s">
        <v>28</v>
      </c>
      <c r="N203" s="8"/>
    </row>
    <row r="204" spans="1:14" ht="90" x14ac:dyDescent="0.25">
      <c r="A204" s="8" t="str">
        <f t="shared" si="10"/>
        <v>2022-06-02</v>
      </c>
      <c r="B204" s="8" t="str">
        <f>"2130"</f>
        <v>2130</v>
      </c>
      <c r="C204" s="9" t="s">
        <v>322</v>
      </c>
      <c r="D204" s="9" t="s">
        <v>54</v>
      </c>
      <c r="E204" s="8" t="str">
        <f>" "</f>
        <v xml:space="preserve"> </v>
      </c>
      <c r="F204" s="8">
        <v>0</v>
      </c>
      <c r="G204" s="8" t="s">
        <v>136</v>
      </c>
      <c r="H204" s="8" t="s">
        <v>293</v>
      </c>
      <c r="I204" s="8" t="s">
        <v>17</v>
      </c>
      <c r="J204" s="6" t="s">
        <v>463</v>
      </c>
      <c r="K204" s="7" t="s">
        <v>323</v>
      </c>
      <c r="L204" s="8">
        <v>2009</v>
      </c>
      <c r="M204" s="8" t="s">
        <v>18</v>
      </c>
      <c r="N204" s="8"/>
    </row>
    <row r="205" spans="1:14" ht="90" x14ac:dyDescent="0.25">
      <c r="A205" s="2" t="str">
        <f t="shared" si="10"/>
        <v>2022-06-02</v>
      </c>
      <c r="B205" s="2" t="str">
        <f>"2320"</f>
        <v>2320</v>
      </c>
      <c r="C205" s="1" t="s">
        <v>324</v>
      </c>
      <c r="E205" s="2" t="str">
        <f>" "</f>
        <v xml:space="preserve"> </v>
      </c>
      <c r="F205" s="2">
        <v>0</v>
      </c>
      <c r="G205" s="2" t="s">
        <v>14</v>
      </c>
      <c r="I205" s="2" t="s">
        <v>17</v>
      </c>
      <c r="J205" s="5"/>
      <c r="K205" s="3" t="s">
        <v>325</v>
      </c>
      <c r="L205" s="2">
        <v>2019</v>
      </c>
      <c r="M205" s="2" t="s">
        <v>18</v>
      </c>
    </row>
    <row r="206" spans="1:14" ht="105" x14ac:dyDescent="0.25">
      <c r="A206" s="2" t="str">
        <f t="shared" si="10"/>
        <v>2022-06-02</v>
      </c>
      <c r="B206" s="2" t="str">
        <f>"2400"</f>
        <v>2400</v>
      </c>
      <c r="C206" s="1" t="s">
        <v>13</v>
      </c>
      <c r="E206" s="2" t="str">
        <f t="shared" ref="E206:E214" si="11">"02"</f>
        <v>02</v>
      </c>
      <c r="F206" s="2">
        <v>1</v>
      </c>
      <c r="G206" s="2" t="s">
        <v>14</v>
      </c>
      <c r="H206" s="2" t="s">
        <v>15</v>
      </c>
      <c r="I206" s="2" t="s">
        <v>17</v>
      </c>
      <c r="J206" s="5"/>
      <c r="K206" s="3" t="s">
        <v>16</v>
      </c>
      <c r="L206" s="2">
        <v>2011</v>
      </c>
      <c r="M206" s="2" t="s">
        <v>18</v>
      </c>
    </row>
    <row r="207" spans="1:14" ht="105" x14ac:dyDescent="0.25">
      <c r="A207" s="2" t="str">
        <f t="shared" si="10"/>
        <v>2022-06-02</v>
      </c>
      <c r="B207" s="2" t="str">
        <f>"2500"</f>
        <v>2500</v>
      </c>
      <c r="C207" s="1" t="s">
        <v>13</v>
      </c>
      <c r="E207" s="2" t="str">
        <f t="shared" si="11"/>
        <v>02</v>
      </c>
      <c r="F207" s="2">
        <v>1</v>
      </c>
      <c r="G207" s="2" t="s">
        <v>14</v>
      </c>
      <c r="H207" s="2" t="s">
        <v>15</v>
      </c>
      <c r="I207" s="2" t="s">
        <v>17</v>
      </c>
      <c r="J207" s="5"/>
      <c r="K207" s="3" t="s">
        <v>16</v>
      </c>
      <c r="L207" s="2">
        <v>2011</v>
      </c>
      <c r="M207" s="2" t="s">
        <v>18</v>
      </c>
    </row>
    <row r="208" spans="1:14" ht="105" x14ac:dyDescent="0.25">
      <c r="A208" s="2" t="str">
        <f t="shared" si="10"/>
        <v>2022-06-02</v>
      </c>
      <c r="B208" s="2" t="str">
        <f>"2600"</f>
        <v>2600</v>
      </c>
      <c r="C208" s="1" t="s">
        <v>13</v>
      </c>
      <c r="E208" s="2" t="str">
        <f t="shared" si="11"/>
        <v>02</v>
      </c>
      <c r="F208" s="2">
        <v>1</v>
      </c>
      <c r="G208" s="2" t="s">
        <v>14</v>
      </c>
      <c r="H208" s="2" t="s">
        <v>15</v>
      </c>
      <c r="I208" s="2" t="s">
        <v>17</v>
      </c>
      <c r="J208" s="5"/>
      <c r="K208" s="3" t="s">
        <v>16</v>
      </c>
      <c r="L208" s="2">
        <v>2011</v>
      </c>
      <c r="M208" s="2" t="s">
        <v>18</v>
      </c>
    </row>
    <row r="209" spans="1:14" ht="105" x14ac:dyDescent="0.25">
      <c r="A209" s="2" t="str">
        <f t="shared" si="10"/>
        <v>2022-06-02</v>
      </c>
      <c r="B209" s="2" t="str">
        <f>"2700"</f>
        <v>2700</v>
      </c>
      <c r="C209" s="1" t="s">
        <v>13</v>
      </c>
      <c r="E209" s="2" t="str">
        <f t="shared" si="11"/>
        <v>02</v>
      </c>
      <c r="F209" s="2">
        <v>1</v>
      </c>
      <c r="G209" s="2" t="s">
        <v>14</v>
      </c>
      <c r="H209" s="2" t="s">
        <v>15</v>
      </c>
      <c r="I209" s="2" t="s">
        <v>17</v>
      </c>
      <c r="J209" s="5"/>
      <c r="K209" s="3" t="s">
        <v>16</v>
      </c>
      <c r="L209" s="2">
        <v>2011</v>
      </c>
      <c r="M209" s="2" t="s">
        <v>18</v>
      </c>
    </row>
    <row r="210" spans="1:14" ht="105" x14ac:dyDescent="0.25">
      <c r="A210" s="2" t="str">
        <f t="shared" si="10"/>
        <v>2022-06-02</v>
      </c>
      <c r="B210" s="2" t="str">
        <f>"2800"</f>
        <v>2800</v>
      </c>
      <c r="C210" s="1" t="s">
        <v>13</v>
      </c>
      <c r="E210" s="2" t="str">
        <f t="shared" si="11"/>
        <v>02</v>
      </c>
      <c r="F210" s="2">
        <v>1</v>
      </c>
      <c r="G210" s="2" t="s">
        <v>14</v>
      </c>
      <c r="H210" s="2" t="s">
        <v>15</v>
      </c>
      <c r="I210" s="2" t="s">
        <v>17</v>
      </c>
      <c r="J210" s="5"/>
      <c r="K210" s="3" t="s">
        <v>16</v>
      </c>
      <c r="L210" s="2">
        <v>2011</v>
      </c>
      <c r="M210" s="2" t="s">
        <v>18</v>
      </c>
    </row>
    <row r="211" spans="1:14" ht="105" x14ac:dyDescent="0.25">
      <c r="A211" s="2" t="str">
        <f t="shared" ref="A211:A252" si="12">"2022-06-03"</f>
        <v>2022-06-03</v>
      </c>
      <c r="B211" s="2" t="str">
        <f>"0500"</f>
        <v>0500</v>
      </c>
      <c r="C211" s="1" t="s">
        <v>13</v>
      </c>
      <c r="E211" s="2" t="str">
        <f t="shared" si="11"/>
        <v>02</v>
      </c>
      <c r="F211" s="2">
        <v>1</v>
      </c>
      <c r="G211" s="2" t="s">
        <v>14</v>
      </c>
      <c r="H211" s="2" t="s">
        <v>15</v>
      </c>
      <c r="I211" s="2" t="s">
        <v>17</v>
      </c>
      <c r="J211" s="5"/>
      <c r="K211" s="3" t="s">
        <v>16</v>
      </c>
      <c r="L211" s="2">
        <v>2011</v>
      </c>
      <c r="M211" s="2" t="s">
        <v>18</v>
      </c>
    </row>
    <row r="212" spans="1:14" ht="45" x14ac:dyDescent="0.25">
      <c r="A212" s="2" t="str">
        <f t="shared" si="12"/>
        <v>2022-06-03</v>
      </c>
      <c r="B212" s="2" t="str">
        <f>"0600"</f>
        <v>0600</v>
      </c>
      <c r="C212" s="1" t="s">
        <v>19</v>
      </c>
      <c r="D212" s="1" t="s">
        <v>326</v>
      </c>
      <c r="E212" s="2" t="str">
        <f t="shared" si="11"/>
        <v>02</v>
      </c>
      <c r="F212" s="2">
        <v>10</v>
      </c>
      <c r="G212" s="2" t="s">
        <v>20</v>
      </c>
      <c r="I212" s="2" t="s">
        <v>17</v>
      </c>
      <c r="J212" s="5"/>
      <c r="K212" s="3" t="s">
        <v>21</v>
      </c>
      <c r="L212" s="2">
        <v>2019</v>
      </c>
      <c r="M212" s="2" t="s">
        <v>18</v>
      </c>
    </row>
    <row r="213" spans="1:14" ht="45" x14ac:dyDescent="0.25">
      <c r="A213" s="2" t="str">
        <f t="shared" si="12"/>
        <v>2022-06-03</v>
      </c>
      <c r="B213" s="2" t="str">
        <f>"0625"</f>
        <v>0625</v>
      </c>
      <c r="C213" s="1" t="s">
        <v>19</v>
      </c>
      <c r="D213" s="1" t="s">
        <v>327</v>
      </c>
      <c r="E213" s="2" t="str">
        <f t="shared" si="11"/>
        <v>02</v>
      </c>
      <c r="F213" s="2">
        <v>11</v>
      </c>
      <c r="G213" s="2" t="s">
        <v>20</v>
      </c>
      <c r="I213" s="2" t="s">
        <v>17</v>
      </c>
      <c r="J213" s="5"/>
      <c r="K213" s="3" t="s">
        <v>21</v>
      </c>
      <c r="L213" s="2">
        <v>2019</v>
      </c>
      <c r="M213" s="2" t="s">
        <v>18</v>
      </c>
    </row>
    <row r="214" spans="1:14" ht="60" x14ac:dyDescent="0.25">
      <c r="A214" s="2" t="str">
        <f t="shared" si="12"/>
        <v>2022-06-03</v>
      </c>
      <c r="B214" s="2" t="str">
        <f>"0650"</f>
        <v>0650</v>
      </c>
      <c r="C214" s="1" t="s">
        <v>25</v>
      </c>
      <c r="D214" s="1" t="s">
        <v>329</v>
      </c>
      <c r="E214" s="2" t="str">
        <f t="shared" si="11"/>
        <v>02</v>
      </c>
      <c r="F214" s="2">
        <v>12</v>
      </c>
      <c r="G214" s="2" t="s">
        <v>20</v>
      </c>
      <c r="I214" s="2" t="s">
        <v>17</v>
      </c>
      <c r="J214" s="5"/>
      <c r="K214" s="3" t="s">
        <v>328</v>
      </c>
      <c r="L214" s="2">
        <v>2018</v>
      </c>
      <c r="M214" s="2" t="s">
        <v>28</v>
      </c>
    </row>
    <row r="215" spans="1:14" ht="75" x14ac:dyDescent="0.25">
      <c r="A215" s="2" t="str">
        <f t="shared" si="12"/>
        <v>2022-06-03</v>
      </c>
      <c r="B215" s="2" t="str">
        <f>"0715"</f>
        <v>0715</v>
      </c>
      <c r="C215" s="1" t="s">
        <v>29</v>
      </c>
      <c r="E215" s="2" t="str">
        <f>"03"</f>
        <v>03</v>
      </c>
      <c r="F215" s="2">
        <v>15</v>
      </c>
      <c r="G215" s="2" t="s">
        <v>20</v>
      </c>
      <c r="I215" s="2" t="s">
        <v>17</v>
      </c>
      <c r="J215" s="5"/>
      <c r="K215" s="3" t="s">
        <v>30</v>
      </c>
      <c r="L215" s="2">
        <v>2015</v>
      </c>
      <c r="M215" s="2" t="s">
        <v>31</v>
      </c>
    </row>
    <row r="216" spans="1:14" ht="75" x14ac:dyDescent="0.25">
      <c r="A216" s="2" t="str">
        <f t="shared" si="12"/>
        <v>2022-06-03</v>
      </c>
      <c r="B216" s="2" t="str">
        <f>"0730"</f>
        <v>0730</v>
      </c>
      <c r="C216" s="1" t="s">
        <v>32</v>
      </c>
      <c r="D216" s="1" t="s">
        <v>331</v>
      </c>
      <c r="E216" s="2" t="str">
        <f>"01"</f>
        <v>01</v>
      </c>
      <c r="F216" s="2">
        <v>25</v>
      </c>
      <c r="G216" s="2" t="s">
        <v>20</v>
      </c>
      <c r="I216" s="2" t="s">
        <v>17</v>
      </c>
      <c r="J216" s="5"/>
      <c r="K216" s="3" t="s">
        <v>330</v>
      </c>
      <c r="L216" s="2">
        <v>2019</v>
      </c>
      <c r="M216" s="2" t="s">
        <v>31</v>
      </c>
    </row>
    <row r="217" spans="1:14" ht="90" x14ac:dyDescent="0.25">
      <c r="A217" s="2" t="str">
        <f t="shared" si="12"/>
        <v>2022-06-03</v>
      </c>
      <c r="B217" s="2" t="str">
        <f>"0755"</f>
        <v>0755</v>
      </c>
      <c r="C217" s="1" t="s">
        <v>35</v>
      </c>
      <c r="D217" s="1" t="s">
        <v>333</v>
      </c>
      <c r="E217" s="2" t="str">
        <f>"02"</f>
        <v>02</v>
      </c>
      <c r="F217" s="2">
        <v>4</v>
      </c>
      <c r="G217" s="2" t="s">
        <v>20</v>
      </c>
      <c r="I217" s="2" t="s">
        <v>17</v>
      </c>
      <c r="J217" s="5"/>
      <c r="K217" s="3" t="s">
        <v>332</v>
      </c>
      <c r="L217" s="2">
        <v>2020</v>
      </c>
      <c r="M217" s="2" t="s">
        <v>28</v>
      </c>
    </row>
    <row r="218" spans="1:14" ht="90" x14ac:dyDescent="0.25">
      <c r="A218" s="2" t="str">
        <f t="shared" si="12"/>
        <v>2022-06-03</v>
      </c>
      <c r="B218" s="2" t="str">
        <f>"0805"</f>
        <v>0805</v>
      </c>
      <c r="C218" s="1" t="s">
        <v>38</v>
      </c>
      <c r="D218" s="1" t="s">
        <v>335</v>
      </c>
      <c r="E218" s="2" t="str">
        <f>"01"</f>
        <v>01</v>
      </c>
      <c r="F218" s="2">
        <v>17</v>
      </c>
      <c r="G218" s="2" t="s">
        <v>20</v>
      </c>
      <c r="I218" s="2" t="s">
        <v>17</v>
      </c>
      <c r="J218" s="5"/>
      <c r="K218" s="3" t="s">
        <v>334</v>
      </c>
      <c r="L218" s="2">
        <v>2020</v>
      </c>
      <c r="M218" s="2" t="s">
        <v>28</v>
      </c>
    </row>
    <row r="219" spans="1:14" ht="75" x14ac:dyDescent="0.25">
      <c r="A219" s="2" t="str">
        <f t="shared" si="12"/>
        <v>2022-06-03</v>
      </c>
      <c r="B219" s="2" t="str">
        <f>"0815"</f>
        <v>0815</v>
      </c>
      <c r="C219" s="1" t="s">
        <v>91</v>
      </c>
      <c r="D219" s="1" t="s">
        <v>337</v>
      </c>
      <c r="E219" s="2" t="str">
        <f>"01"</f>
        <v>01</v>
      </c>
      <c r="F219" s="2">
        <v>9</v>
      </c>
      <c r="G219" s="2" t="s">
        <v>20</v>
      </c>
      <c r="I219" s="2" t="s">
        <v>17</v>
      </c>
      <c r="J219" s="5"/>
      <c r="K219" s="3" t="s">
        <v>336</v>
      </c>
      <c r="L219" s="2">
        <v>2021</v>
      </c>
      <c r="M219" s="2" t="s">
        <v>44</v>
      </c>
    </row>
    <row r="220" spans="1:14" ht="45" x14ac:dyDescent="0.25">
      <c r="A220" s="2" t="str">
        <f t="shared" si="12"/>
        <v>2022-06-03</v>
      </c>
      <c r="B220" s="2" t="str">
        <f>"0820"</f>
        <v>0820</v>
      </c>
      <c r="C220" s="1" t="s">
        <v>45</v>
      </c>
      <c r="E220" s="2" t="str">
        <f>"02"</f>
        <v>02</v>
      </c>
      <c r="F220" s="2">
        <v>1</v>
      </c>
      <c r="G220" s="2" t="s">
        <v>20</v>
      </c>
      <c r="I220" s="2" t="s">
        <v>17</v>
      </c>
      <c r="J220" s="5"/>
      <c r="K220" s="3" t="s">
        <v>338</v>
      </c>
      <c r="L220" s="2">
        <v>2011</v>
      </c>
      <c r="M220" s="2" t="s">
        <v>18</v>
      </c>
    </row>
    <row r="221" spans="1:14" ht="75" x14ac:dyDescent="0.25">
      <c r="A221" s="2" t="str">
        <f t="shared" si="12"/>
        <v>2022-06-03</v>
      </c>
      <c r="B221" s="2" t="str">
        <f>"0845"</f>
        <v>0845</v>
      </c>
      <c r="C221" s="1" t="s">
        <v>228</v>
      </c>
      <c r="E221" s="2" t="str">
        <f>"02"</f>
        <v>02</v>
      </c>
      <c r="F221" s="2">
        <v>3</v>
      </c>
      <c r="G221" s="2" t="s">
        <v>20</v>
      </c>
      <c r="I221" s="2" t="s">
        <v>17</v>
      </c>
      <c r="J221" s="5"/>
      <c r="K221" s="3" t="s">
        <v>229</v>
      </c>
      <c r="L221" s="2">
        <v>2013</v>
      </c>
      <c r="M221" s="2" t="s">
        <v>18</v>
      </c>
    </row>
    <row r="222" spans="1:14" ht="45" x14ac:dyDescent="0.25">
      <c r="A222" s="2" t="str">
        <f t="shared" si="12"/>
        <v>2022-06-03</v>
      </c>
      <c r="B222" s="2" t="str">
        <f>"0910"</f>
        <v>0910</v>
      </c>
      <c r="C222" s="1" t="s">
        <v>51</v>
      </c>
      <c r="D222" s="1" t="s">
        <v>340</v>
      </c>
      <c r="E222" s="2" t="str">
        <f>"03"</f>
        <v>03</v>
      </c>
      <c r="F222" s="2">
        <v>3</v>
      </c>
      <c r="G222" s="2" t="s">
        <v>20</v>
      </c>
      <c r="I222" s="2" t="s">
        <v>17</v>
      </c>
      <c r="J222" s="5"/>
      <c r="K222" s="3" t="s">
        <v>339</v>
      </c>
      <c r="L222" s="2">
        <v>2015</v>
      </c>
      <c r="M222" s="2" t="s">
        <v>18</v>
      </c>
    </row>
    <row r="223" spans="1:14" ht="90" x14ac:dyDescent="0.25">
      <c r="A223" s="2" t="str">
        <f t="shared" si="12"/>
        <v>2022-06-03</v>
      </c>
      <c r="B223" s="2" t="str">
        <f>"0935"</f>
        <v>0935</v>
      </c>
      <c r="C223" s="1" t="s">
        <v>109</v>
      </c>
      <c r="D223" s="1" t="s">
        <v>439</v>
      </c>
      <c r="E223" s="2" t="str">
        <f>"05"</f>
        <v>05</v>
      </c>
      <c r="F223" s="2">
        <v>6</v>
      </c>
      <c r="J223" s="5"/>
      <c r="K223" s="4" t="s">
        <v>440</v>
      </c>
      <c r="L223" s="2">
        <v>2021</v>
      </c>
      <c r="M223" s="2" t="s">
        <v>28</v>
      </c>
    </row>
    <row r="224" spans="1:14" ht="60" x14ac:dyDescent="0.25">
      <c r="A224" s="2" t="str">
        <f t="shared" si="12"/>
        <v>2022-06-03</v>
      </c>
      <c r="B224" s="2" t="str">
        <f>"1000"</f>
        <v>1000</v>
      </c>
      <c r="C224" s="1" t="s">
        <v>262</v>
      </c>
      <c r="D224" s="1" t="s">
        <v>315</v>
      </c>
      <c r="E224" s="2" t="str">
        <f>"01"</f>
        <v>01</v>
      </c>
      <c r="F224" s="2">
        <v>2</v>
      </c>
      <c r="G224" s="2" t="s">
        <v>20</v>
      </c>
      <c r="I224" s="2" t="s">
        <v>17</v>
      </c>
      <c r="J224" s="5"/>
      <c r="K224" s="3" t="s">
        <v>314</v>
      </c>
      <c r="L224" s="2">
        <v>2016</v>
      </c>
      <c r="M224" s="2" t="s">
        <v>31</v>
      </c>
      <c r="N224" s="2" t="s">
        <v>23</v>
      </c>
    </row>
    <row r="225" spans="1:14" ht="60" x14ac:dyDescent="0.25">
      <c r="A225" s="2" t="str">
        <f t="shared" si="12"/>
        <v>2022-06-03</v>
      </c>
      <c r="B225" s="2" t="str">
        <f>"1055"</f>
        <v>1055</v>
      </c>
      <c r="C225" s="1" t="s">
        <v>171</v>
      </c>
      <c r="D225" s="1" t="s">
        <v>342</v>
      </c>
      <c r="E225" s="2" t="str">
        <f>"01"</f>
        <v>01</v>
      </c>
      <c r="F225" s="2">
        <v>10</v>
      </c>
      <c r="G225" s="2" t="s">
        <v>20</v>
      </c>
      <c r="I225" s="2" t="s">
        <v>17</v>
      </c>
      <c r="J225" s="5"/>
      <c r="K225" s="3" t="s">
        <v>341</v>
      </c>
      <c r="L225" s="2">
        <v>2010</v>
      </c>
      <c r="M225" s="2" t="s">
        <v>18</v>
      </c>
    </row>
    <row r="226" spans="1:14" ht="105" x14ac:dyDescent="0.25">
      <c r="A226" s="2" t="str">
        <f t="shared" si="12"/>
        <v>2022-06-03</v>
      </c>
      <c r="B226" s="2" t="str">
        <f>"1100"</f>
        <v>1100</v>
      </c>
      <c r="C226" s="1" t="s">
        <v>316</v>
      </c>
      <c r="D226" s="1" t="s">
        <v>318</v>
      </c>
      <c r="E226" s="2" t="str">
        <f>"02"</f>
        <v>02</v>
      </c>
      <c r="F226" s="2">
        <v>8</v>
      </c>
      <c r="G226" s="2" t="s">
        <v>14</v>
      </c>
      <c r="I226" s="2" t="s">
        <v>17</v>
      </c>
      <c r="J226" s="5"/>
      <c r="K226" s="3" t="s">
        <v>317</v>
      </c>
      <c r="L226" s="2">
        <v>2018</v>
      </c>
      <c r="M226" s="2" t="s">
        <v>18</v>
      </c>
      <c r="N226" s="2" t="s">
        <v>23</v>
      </c>
    </row>
    <row r="227" spans="1:14" ht="90" x14ac:dyDescent="0.25">
      <c r="A227" s="2" t="str">
        <f t="shared" si="12"/>
        <v>2022-06-03</v>
      </c>
      <c r="B227" s="2" t="str">
        <f>"1200"</f>
        <v>1200</v>
      </c>
      <c r="C227" s="1" t="s">
        <v>322</v>
      </c>
      <c r="D227" s="1" t="s">
        <v>54</v>
      </c>
      <c r="E227" s="2" t="str">
        <f>" "</f>
        <v xml:space="preserve"> </v>
      </c>
      <c r="F227" s="2">
        <v>0</v>
      </c>
      <c r="G227" s="2" t="s">
        <v>136</v>
      </c>
      <c r="H227" s="2" t="s">
        <v>293</v>
      </c>
      <c r="I227" s="2" t="s">
        <v>17</v>
      </c>
      <c r="J227" s="5"/>
      <c r="K227" s="3" t="s">
        <v>323</v>
      </c>
      <c r="L227" s="2">
        <v>2009</v>
      </c>
      <c r="M227" s="2" t="s">
        <v>18</v>
      </c>
    </row>
    <row r="228" spans="1:14" ht="60" x14ac:dyDescent="0.25">
      <c r="A228" s="2" t="str">
        <f t="shared" si="12"/>
        <v>2022-06-03</v>
      </c>
      <c r="B228" s="2" t="str">
        <f>"1345"</f>
        <v>1345</v>
      </c>
      <c r="C228" s="1" t="s">
        <v>343</v>
      </c>
      <c r="D228" s="1" t="s">
        <v>343</v>
      </c>
      <c r="E228" s="2" t="str">
        <f>"00"</f>
        <v>00</v>
      </c>
      <c r="F228" s="2">
        <v>0</v>
      </c>
      <c r="G228" s="2" t="s">
        <v>20</v>
      </c>
      <c r="I228" s="2" t="s">
        <v>17</v>
      </c>
      <c r="J228" s="5"/>
      <c r="K228" s="3" t="s">
        <v>344</v>
      </c>
      <c r="L228" s="2">
        <v>2016</v>
      </c>
      <c r="M228" s="2" t="s">
        <v>28</v>
      </c>
    </row>
    <row r="229" spans="1:14" ht="90" x14ac:dyDescent="0.25">
      <c r="A229" s="2" t="str">
        <f t="shared" si="12"/>
        <v>2022-06-03</v>
      </c>
      <c r="B229" s="2" t="str">
        <f>"1400"</f>
        <v>1400</v>
      </c>
      <c r="C229" s="1" t="s">
        <v>100</v>
      </c>
      <c r="E229" s="2" t="str">
        <f>"03"</f>
        <v>03</v>
      </c>
      <c r="F229" s="2">
        <v>210</v>
      </c>
      <c r="G229" s="2" t="s">
        <v>14</v>
      </c>
      <c r="H229" s="2" t="s">
        <v>15</v>
      </c>
      <c r="I229" s="2" t="s">
        <v>17</v>
      </c>
      <c r="J229" s="5"/>
      <c r="K229" s="3" t="s">
        <v>345</v>
      </c>
      <c r="L229" s="2">
        <v>2020</v>
      </c>
      <c r="M229" s="2" t="s">
        <v>103</v>
      </c>
    </row>
    <row r="230" spans="1:14" ht="90" x14ac:dyDescent="0.25">
      <c r="A230" s="2" t="str">
        <f t="shared" si="12"/>
        <v>2022-06-03</v>
      </c>
      <c r="B230" s="2" t="str">
        <f>"1430"</f>
        <v>1430</v>
      </c>
      <c r="C230" s="1" t="s">
        <v>346</v>
      </c>
      <c r="D230" s="1" t="s">
        <v>348</v>
      </c>
      <c r="E230" s="2" t="str">
        <f>"01"</f>
        <v>01</v>
      </c>
      <c r="F230" s="2">
        <v>1</v>
      </c>
      <c r="G230" s="2" t="s">
        <v>20</v>
      </c>
      <c r="I230" s="2" t="s">
        <v>17</v>
      </c>
      <c r="J230" s="5"/>
      <c r="K230" s="3" t="s">
        <v>347</v>
      </c>
      <c r="L230" s="2">
        <v>2019</v>
      </c>
      <c r="M230" s="2" t="s">
        <v>103</v>
      </c>
    </row>
    <row r="231" spans="1:14" ht="90" x14ac:dyDescent="0.25">
      <c r="A231" s="2" t="str">
        <f t="shared" si="12"/>
        <v>2022-06-03</v>
      </c>
      <c r="B231" s="2" t="str">
        <f>"1500"</f>
        <v>1500</v>
      </c>
      <c r="C231" s="1" t="s">
        <v>51</v>
      </c>
      <c r="D231" s="1" t="s">
        <v>53</v>
      </c>
      <c r="E231" s="2" t="str">
        <f>"02"</f>
        <v>02</v>
      </c>
      <c r="F231" s="2">
        <v>11</v>
      </c>
      <c r="G231" s="2" t="s">
        <v>14</v>
      </c>
      <c r="I231" s="2" t="s">
        <v>17</v>
      </c>
      <c r="J231" s="5"/>
      <c r="K231" s="3" t="s">
        <v>52</v>
      </c>
      <c r="L231" s="2">
        <v>2014</v>
      </c>
      <c r="M231" s="2" t="s">
        <v>18</v>
      </c>
    </row>
    <row r="232" spans="1:14" ht="90" x14ac:dyDescent="0.25">
      <c r="A232" s="2" t="str">
        <f t="shared" si="12"/>
        <v>2022-06-03</v>
      </c>
      <c r="B232" s="2" t="str">
        <f>"1525"</f>
        <v>1525</v>
      </c>
      <c r="C232" s="1" t="s">
        <v>109</v>
      </c>
      <c r="D232" s="1" t="s">
        <v>350</v>
      </c>
      <c r="E232" s="2" t="str">
        <f>"03"</f>
        <v>03</v>
      </c>
      <c r="F232" s="2">
        <v>5</v>
      </c>
      <c r="G232" s="2" t="s">
        <v>20</v>
      </c>
      <c r="I232" s="2" t="s">
        <v>17</v>
      </c>
      <c r="J232" s="5"/>
      <c r="K232" s="3" t="s">
        <v>349</v>
      </c>
      <c r="L232" s="2">
        <v>2019</v>
      </c>
      <c r="M232" s="2" t="s">
        <v>28</v>
      </c>
    </row>
    <row r="233" spans="1:14" ht="75" x14ac:dyDescent="0.25">
      <c r="A233" s="2" t="str">
        <f t="shared" si="12"/>
        <v>2022-06-03</v>
      </c>
      <c r="B233" s="2" t="str">
        <f>"1550"</f>
        <v>1550</v>
      </c>
      <c r="C233" s="1" t="s">
        <v>38</v>
      </c>
      <c r="D233" s="1" t="s">
        <v>352</v>
      </c>
      <c r="E233" s="2" t="str">
        <f>"01"</f>
        <v>01</v>
      </c>
      <c r="F233" s="2">
        <v>32</v>
      </c>
      <c r="G233" s="2" t="s">
        <v>20</v>
      </c>
      <c r="I233" s="2" t="s">
        <v>17</v>
      </c>
      <c r="J233" s="5"/>
      <c r="K233" s="3" t="s">
        <v>351</v>
      </c>
      <c r="L233" s="2">
        <v>2020</v>
      </c>
      <c r="M233" s="2" t="s">
        <v>28</v>
      </c>
    </row>
    <row r="234" spans="1:14" ht="90" x14ac:dyDescent="0.25">
      <c r="A234" s="2" t="str">
        <f t="shared" si="12"/>
        <v>2022-06-03</v>
      </c>
      <c r="B234" s="2" t="str">
        <f>"1600"</f>
        <v>1600</v>
      </c>
      <c r="C234" s="1" t="s">
        <v>114</v>
      </c>
      <c r="D234" s="1" t="s">
        <v>353</v>
      </c>
      <c r="E234" s="2" t="str">
        <f>"03"</f>
        <v>03</v>
      </c>
      <c r="F234" s="2">
        <v>6</v>
      </c>
      <c r="G234" s="2" t="s">
        <v>20</v>
      </c>
      <c r="I234" s="2" t="s">
        <v>17</v>
      </c>
      <c r="J234" s="5"/>
      <c r="K234" s="3" t="s">
        <v>115</v>
      </c>
      <c r="L234" s="2">
        <v>2019</v>
      </c>
      <c r="M234" s="2" t="s">
        <v>18</v>
      </c>
    </row>
    <row r="235" spans="1:14" ht="45" x14ac:dyDescent="0.25">
      <c r="A235" s="2" t="str">
        <f t="shared" si="12"/>
        <v>2022-06-03</v>
      </c>
      <c r="B235" s="2" t="str">
        <f>"1610"</f>
        <v>1610</v>
      </c>
      <c r="C235" s="1" t="s">
        <v>117</v>
      </c>
      <c r="D235" s="1" t="s">
        <v>355</v>
      </c>
      <c r="E235" s="2" t="str">
        <f>"01"</f>
        <v>01</v>
      </c>
      <c r="F235" s="2">
        <v>11</v>
      </c>
      <c r="G235" s="2" t="s">
        <v>14</v>
      </c>
      <c r="H235" s="2" t="s">
        <v>49</v>
      </c>
      <c r="I235" s="2" t="s">
        <v>17</v>
      </c>
      <c r="J235" s="5"/>
      <c r="K235" s="3" t="s">
        <v>354</v>
      </c>
      <c r="L235" s="2">
        <v>2017</v>
      </c>
      <c r="M235" s="2" t="s">
        <v>18</v>
      </c>
      <c r="N235" s="2" t="s">
        <v>23</v>
      </c>
    </row>
    <row r="236" spans="1:14" ht="90" x14ac:dyDescent="0.25">
      <c r="A236" s="2" t="str">
        <f t="shared" si="12"/>
        <v>2022-06-03</v>
      </c>
      <c r="B236" s="2" t="str">
        <f>"1635"</f>
        <v>1635</v>
      </c>
      <c r="C236" s="1" t="s">
        <v>32</v>
      </c>
      <c r="D236" s="1" t="s">
        <v>357</v>
      </c>
      <c r="E236" s="2" t="str">
        <f>"01"</f>
        <v>01</v>
      </c>
      <c r="F236" s="2">
        <v>18</v>
      </c>
      <c r="G236" s="2" t="s">
        <v>20</v>
      </c>
      <c r="I236" s="2" t="s">
        <v>17</v>
      </c>
      <c r="J236" s="5"/>
      <c r="K236" s="3" t="s">
        <v>356</v>
      </c>
      <c r="L236" s="2">
        <v>2019</v>
      </c>
      <c r="M236" s="2" t="s">
        <v>31</v>
      </c>
    </row>
    <row r="237" spans="1:14" ht="90" x14ac:dyDescent="0.25">
      <c r="A237" s="2" t="str">
        <f t="shared" si="12"/>
        <v>2022-06-03</v>
      </c>
      <c r="B237" s="2" t="str">
        <f>"1700"</f>
        <v>1700</v>
      </c>
      <c r="C237" s="1" t="s">
        <v>358</v>
      </c>
      <c r="D237" s="1" t="s">
        <v>360</v>
      </c>
      <c r="E237" s="2" t="str">
        <f>"2020"</f>
        <v>2020</v>
      </c>
      <c r="F237" s="2">
        <v>2</v>
      </c>
      <c r="G237" s="2" t="s">
        <v>20</v>
      </c>
      <c r="I237" s="2" t="s">
        <v>17</v>
      </c>
      <c r="J237" s="5"/>
      <c r="K237" s="3" t="s">
        <v>359</v>
      </c>
      <c r="L237" s="2">
        <v>2021</v>
      </c>
      <c r="M237" s="2" t="s">
        <v>18</v>
      </c>
    </row>
    <row r="238" spans="1:14" ht="60" x14ac:dyDescent="0.25">
      <c r="A238" s="2" t="str">
        <f t="shared" si="12"/>
        <v>2022-06-03</v>
      </c>
      <c r="B238" s="2" t="str">
        <f>"1715"</f>
        <v>1715</v>
      </c>
      <c r="C238" s="1" t="s">
        <v>122</v>
      </c>
      <c r="D238" s="1" t="s">
        <v>362</v>
      </c>
      <c r="E238" s="2" t="str">
        <f>"2020"</f>
        <v>2020</v>
      </c>
      <c r="F238" s="2">
        <v>3</v>
      </c>
      <c r="G238" s="2" t="s">
        <v>14</v>
      </c>
      <c r="I238" s="2" t="s">
        <v>17</v>
      </c>
      <c r="J238" s="5"/>
      <c r="K238" s="3" t="s">
        <v>361</v>
      </c>
      <c r="L238" s="2">
        <v>2021</v>
      </c>
      <c r="M238" s="2" t="s">
        <v>18</v>
      </c>
    </row>
    <row r="239" spans="1:14" ht="75" x14ac:dyDescent="0.25">
      <c r="A239" s="2" t="str">
        <f t="shared" si="12"/>
        <v>2022-06-03</v>
      </c>
      <c r="B239" s="2" t="str">
        <f>"1730"</f>
        <v>1730</v>
      </c>
      <c r="C239" s="1" t="s">
        <v>363</v>
      </c>
      <c r="E239" s="2" t="str">
        <f>"2022"</f>
        <v>2022</v>
      </c>
      <c r="F239" s="2">
        <v>20</v>
      </c>
      <c r="G239" s="2" t="s">
        <v>55</v>
      </c>
      <c r="I239" s="2" t="s">
        <v>17</v>
      </c>
      <c r="J239" s="5"/>
      <c r="K239" s="3" t="s">
        <v>71</v>
      </c>
      <c r="L239" s="2">
        <v>2022</v>
      </c>
      <c r="M239" s="2" t="s">
        <v>18</v>
      </c>
    </row>
    <row r="240" spans="1:14" ht="45" x14ac:dyDescent="0.25">
      <c r="A240" s="2" t="str">
        <f t="shared" si="12"/>
        <v>2022-06-03</v>
      </c>
      <c r="B240" s="2" t="str">
        <f>"1800"</f>
        <v>1800</v>
      </c>
      <c r="C240" s="1" t="s">
        <v>130</v>
      </c>
      <c r="D240" s="1" t="s">
        <v>214</v>
      </c>
      <c r="E240" s="2" t="str">
        <f>"2020"</f>
        <v>2020</v>
      </c>
      <c r="F240" s="2">
        <v>12</v>
      </c>
      <c r="I240" s="2" t="s">
        <v>17</v>
      </c>
      <c r="J240" s="5"/>
      <c r="K240" s="3" t="s">
        <v>213</v>
      </c>
      <c r="L240" s="2">
        <v>2020</v>
      </c>
      <c r="M240" s="2" t="s">
        <v>18</v>
      </c>
    </row>
    <row r="241" spans="1:14" ht="60" x14ac:dyDescent="0.25">
      <c r="A241" s="2" t="str">
        <f t="shared" si="12"/>
        <v>2022-06-03</v>
      </c>
      <c r="B241" s="2" t="str">
        <f>"1815"</f>
        <v>1815</v>
      </c>
      <c r="C241" s="1" t="s">
        <v>130</v>
      </c>
      <c r="D241" s="1" t="s">
        <v>197</v>
      </c>
      <c r="E241" s="2" t="str">
        <f>"2020"</f>
        <v>2020</v>
      </c>
      <c r="F241" s="2">
        <v>3</v>
      </c>
      <c r="G241" s="2" t="s">
        <v>20</v>
      </c>
      <c r="I241" s="2" t="s">
        <v>17</v>
      </c>
      <c r="J241" s="5"/>
      <c r="K241" s="3" t="s">
        <v>196</v>
      </c>
      <c r="L241" s="2">
        <v>2020</v>
      </c>
      <c r="M241" s="2" t="s">
        <v>18</v>
      </c>
    </row>
    <row r="242" spans="1:14" ht="90" x14ac:dyDescent="0.25">
      <c r="A242" s="8" t="str">
        <f t="shared" si="12"/>
        <v>2022-06-03</v>
      </c>
      <c r="B242" s="8" t="str">
        <f>"1840"</f>
        <v>1840</v>
      </c>
      <c r="C242" s="9" t="s">
        <v>262</v>
      </c>
      <c r="D242" s="9" t="s">
        <v>365</v>
      </c>
      <c r="E242" s="8" t="str">
        <f>"01"</f>
        <v>01</v>
      </c>
      <c r="F242" s="8">
        <v>3</v>
      </c>
      <c r="G242" s="8" t="s">
        <v>20</v>
      </c>
      <c r="H242" s="8"/>
      <c r="I242" s="8" t="s">
        <v>17</v>
      </c>
      <c r="J242" s="6" t="s">
        <v>452</v>
      </c>
      <c r="K242" s="7" t="s">
        <v>364</v>
      </c>
      <c r="L242" s="8">
        <v>2016</v>
      </c>
      <c r="M242" s="8" t="s">
        <v>31</v>
      </c>
      <c r="N242" s="8" t="s">
        <v>23</v>
      </c>
    </row>
    <row r="243" spans="1:14" ht="90" x14ac:dyDescent="0.25">
      <c r="A243" s="8" t="str">
        <f t="shared" si="12"/>
        <v>2022-06-03</v>
      </c>
      <c r="B243" s="8" t="str">
        <f>"1935"</f>
        <v>1935</v>
      </c>
      <c r="C243" s="9" t="s">
        <v>366</v>
      </c>
      <c r="D243" s="9" t="s">
        <v>54</v>
      </c>
      <c r="E243" s="8" t="str">
        <f>" "</f>
        <v xml:space="preserve"> </v>
      </c>
      <c r="F243" s="8">
        <v>0</v>
      </c>
      <c r="G243" s="8" t="s">
        <v>14</v>
      </c>
      <c r="H243" s="8" t="s">
        <v>367</v>
      </c>
      <c r="I243" s="8" t="s">
        <v>17</v>
      </c>
      <c r="J243" s="6" t="s">
        <v>464</v>
      </c>
      <c r="K243" s="7" t="s">
        <v>368</v>
      </c>
      <c r="L243" s="8">
        <v>2002</v>
      </c>
      <c r="M243" s="8" t="s">
        <v>18</v>
      </c>
      <c r="N243" s="8"/>
    </row>
    <row r="244" spans="1:14" ht="45" x14ac:dyDescent="0.25">
      <c r="A244" s="8" t="str">
        <f t="shared" si="12"/>
        <v>2022-06-03</v>
      </c>
      <c r="B244" s="8" t="str">
        <f>"2120"</f>
        <v>2120</v>
      </c>
      <c r="C244" s="9" t="s">
        <v>369</v>
      </c>
      <c r="D244" s="9" t="s">
        <v>371</v>
      </c>
      <c r="E244" s="8" t="str">
        <f>"01"</f>
        <v>01</v>
      </c>
      <c r="F244" s="8">
        <v>9</v>
      </c>
      <c r="G244" s="8" t="s">
        <v>20</v>
      </c>
      <c r="H244" s="8"/>
      <c r="I244" s="8" t="s">
        <v>17</v>
      </c>
      <c r="J244" s="6" t="s">
        <v>465</v>
      </c>
      <c r="K244" s="7" t="s">
        <v>370</v>
      </c>
      <c r="L244" s="8">
        <v>2018</v>
      </c>
      <c r="M244" s="8" t="s">
        <v>18</v>
      </c>
      <c r="N244" s="8"/>
    </row>
    <row r="245" spans="1:14" ht="90" x14ac:dyDescent="0.25">
      <c r="A245" s="8" t="str">
        <f t="shared" si="12"/>
        <v>2022-06-03</v>
      </c>
      <c r="B245" s="8" t="str">
        <f>"2130"</f>
        <v>2130</v>
      </c>
      <c r="C245" s="9" t="s">
        <v>372</v>
      </c>
      <c r="D245" s="9"/>
      <c r="E245" s="8" t="str">
        <f>" "</f>
        <v xml:space="preserve"> </v>
      </c>
      <c r="F245" s="8">
        <v>0</v>
      </c>
      <c r="G245" s="8" t="s">
        <v>20</v>
      </c>
      <c r="H245" s="8"/>
      <c r="I245" s="8" t="s">
        <v>17</v>
      </c>
      <c r="J245" s="6" t="s">
        <v>451</v>
      </c>
      <c r="K245" s="7" t="s">
        <v>373</v>
      </c>
      <c r="L245" s="8">
        <v>1989</v>
      </c>
      <c r="M245" s="8" t="s">
        <v>18</v>
      </c>
      <c r="N245" s="8"/>
    </row>
    <row r="246" spans="1:14" ht="75" x14ac:dyDescent="0.25">
      <c r="A246" s="2" t="str">
        <f t="shared" si="12"/>
        <v>2022-06-03</v>
      </c>
      <c r="B246" s="2" t="str">
        <f>"2230"</f>
        <v>2230</v>
      </c>
      <c r="C246" s="1" t="s">
        <v>374</v>
      </c>
      <c r="E246" s="2" t="str">
        <f>"00"</f>
        <v>00</v>
      </c>
      <c r="F246" s="2">
        <v>0</v>
      </c>
      <c r="G246" s="2" t="s">
        <v>20</v>
      </c>
      <c r="I246" s="2" t="s">
        <v>17</v>
      </c>
      <c r="J246" s="5"/>
      <c r="K246" s="3" t="s">
        <v>375</v>
      </c>
      <c r="L246" s="2">
        <v>2018</v>
      </c>
      <c r="M246" s="2" t="s">
        <v>103</v>
      </c>
    </row>
    <row r="247" spans="1:14" ht="60" x14ac:dyDescent="0.25">
      <c r="A247" s="2" t="str">
        <f t="shared" si="12"/>
        <v>2022-06-03</v>
      </c>
      <c r="B247" s="2" t="str">
        <f>"2330"</f>
        <v>2330</v>
      </c>
      <c r="C247" s="1" t="s">
        <v>239</v>
      </c>
      <c r="E247" s="2" t="str">
        <f>" "</f>
        <v xml:space="preserve"> </v>
      </c>
      <c r="F247" s="2">
        <v>0</v>
      </c>
      <c r="G247" s="2" t="s">
        <v>20</v>
      </c>
      <c r="I247" s="2" t="s">
        <v>17</v>
      </c>
      <c r="J247" s="5"/>
      <c r="K247" s="3" t="s">
        <v>240</v>
      </c>
      <c r="L247" s="2">
        <v>2012</v>
      </c>
      <c r="M247" s="2" t="s">
        <v>18</v>
      </c>
    </row>
    <row r="248" spans="1:14" ht="105" x14ac:dyDescent="0.25">
      <c r="A248" s="2" t="str">
        <f t="shared" si="12"/>
        <v>2022-06-03</v>
      </c>
      <c r="B248" s="2" t="str">
        <f>"2400"</f>
        <v>2400</v>
      </c>
      <c r="C248" s="1" t="s">
        <v>13</v>
      </c>
      <c r="E248" s="2" t="str">
        <f t="shared" ref="E248:E256" si="13">"02"</f>
        <v>02</v>
      </c>
      <c r="F248" s="2">
        <v>2</v>
      </c>
      <c r="G248" s="2" t="s">
        <v>14</v>
      </c>
      <c r="H248" s="2" t="s">
        <v>15</v>
      </c>
      <c r="I248" s="2" t="s">
        <v>17</v>
      </c>
      <c r="J248" s="5"/>
      <c r="K248" s="3" t="s">
        <v>16</v>
      </c>
      <c r="L248" s="2">
        <v>2011</v>
      </c>
      <c r="M248" s="2" t="s">
        <v>18</v>
      </c>
    </row>
    <row r="249" spans="1:14" ht="105" x14ac:dyDescent="0.25">
      <c r="A249" s="2" t="str">
        <f t="shared" si="12"/>
        <v>2022-06-03</v>
      </c>
      <c r="B249" s="2" t="str">
        <f>"2500"</f>
        <v>2500</v>
      </c>
      <c r="C249" s="1" t="s">
        <v>13</v>
      </c>
      <c r="E249" s="2" t="str">
        <f t="shared" si="13"/>
        <v>02</v>
      </c>
      <c r="F249" s="2">
        <v>2</v>
      </c>
      <c r="G249" s="2" t="s">
        <v>14</v>
      </c>
      <c r="H249" s="2" t="s">
        <v>15</v>
      </c>
      <c r="I249" s="2" t="s">
        <v>17</v>
      </c>
      <c r="J249" s="5"/>
      <c r="K249" s="3" t="s">
        <v>16</v>
      </c>
      <c r="L249" s="2">
        <v>2011</v>
      </c>
      <c r="M249" s="2" t="s">
        <v>18</v>
      </c>
    </row>
    <row r="250" spans="1:14" ht="105" x14ac:dyDescent="0.25">
      <c r="A250" s="2" t="str">
        <f t="shared" si="12"/>
        <v>2022-06-03</v>
      </c>
      <c r="B250" s="2" t="str">
        <f>"2600"</f>
        <v>2600</v>
      </c>
      <c r="C250" s="1" t="s">
        <v>13</v>
      </c>
      <c r="E250" s="2" t="str">
        <f t="shared" si="13"/>
        <v>02</v>
      </c>
      <c r="F250" s="2">
        <v>2</v>
      </c>
      <c r="G250" s="2" t="s">
        <v>14</v>
      </c>
      <c r="H250" s="2" t="s">
        <v>15</v>
      </c>
      <c r="I250" s="2" t="s">
        <v>17</v>
      </c>
      <c r="J250" s="5"/>
      <c r="K250" s="3" t="s">
        <v>16</v>
      </c>
      <c r="L250" s="2">
        <v>2011</v>
      </c>
      <c r="M250" s="2" t="s">
        <v>18</v>
      </c>
    </row>
    <row r="251" spans="1:14" ht="105" x14ac:dyDescent="0.25">
      <c r="A251" s="2" t="str">
        <f t="shared" si="12"/>
        <v>2022-06-03</v>
      </c>
      <c r="B251" s="2" t="str">
        <f>"2700"</f>
        <v>2700</v>
      </c>
      <c r="C251" s="1" t="s">
        <v>13</v>
      </c>
      <c r="E251" s="2" t="str">
        <f t="shared" si="13"/>
        <v>02</v>
      </c>
      <c r="F251" s="2">
        <v>2</v>
      </c>
      <c r="G251" s="2" t="s">
        <v>14</v>
      </c>
      <c r="H251" s="2" t="s">
        <v>15</v>
      </c>
      <c r="I251" s="2" t="s">
        <v>17</v>
      </c>
      <c r="J251" s="5"/>
      <c r="K251" s="3" t="s">
        <v>16</v>
      </c>
      <c r="L251" s="2">
        <v>2011</v>
      </c>
      <c r="M251" s="2" t="s">
        <v>18</v>
      </c>
    </row>
    <row r="252" spans="1:14" ht="105" x14ac:dyDescent="0.25">
      <c r="A252" s="2" t="str">
        <f t="shared" si="12"/>
        <v>2022-06-03</v>
      </c>
      <c r="B252" s="2" t="str">
        <f>"2800"</f>
        <v>2800</v>
      </c>
      <c r="C252" s="1" t="s">
        <v>13</v>
      </c>
      <c r="E252" s="2" t="str">
        <f t="shared" si="13"/>
        <v>02</v>
      </c>
      <c r="F252" s="2">
        <v>2</v>
      </c>
      <c r="G252" s="2" t="s">
        <v>14</v>
      </c>
      <c r="H252" s="2" t="s">
        <v>15</v>
      </c>
      <c r="I252" s="2" t="s">
        <v>17</v>
      </c>
      <c r="J252" s="5"/>
      <c r="K252" s="3" t="s">
        <v>16</v>
      </c>
      <c r="L252" s="2">
        <v>2011</v>
      </c>
      <c r="M252" s="2" t="s">
        <v>18</v>
      </c>
    </row>
    <row r="253" spans="1:14" ht="105" x14ac:dyDescent="0.25">
      <c r="A253" s="2" t="str">
        <f t="shared" ref="A253:A285" si="14">"2022-06-04"</f>
        <v>2022-06-04</v>
      </c>
      <c r="B253" s="2" t="str">
        <f>"0500"</f>
        <v>0500</v>
      </c>
      <c r="C253" s="1" t="s">
        <v>13</v>
      </c>
      <c r="E253" s="2" t="str">
        <f t="shared" si="13"/>
        <v>02</v>
      </c>
      <c r="F253" s="2">
        <v>2</v>
      </c>
      <c r="G253" s="2" t="s">
        <v>14</v>
      </c>
      <c r="H253" s="2" t="s">
        <v>15</v>
      </c>
      <c r="I253" s="2" t="s">
        <v>17</v>
      </c>
      <c r="J253" s="5"/>
      <c r="K253" s="3" t="s">
        <v>16</v>
      </c>
      <c r="L253" s="2">
        <v>2011</v>
      </c>
      <c r="M253" s="2" t="s">
        <v>18</v>
      </c>
    </row>
    <row r="254" spans="1:14" ht="45" x14ac:dyDescent="0.25">
      <c r="A254" s="2" t="str">
        <f t="shared" si="14"/>
        <v>2022-06-04</v>
      </c>
      <c r="B254" s="2" t="str">
        <f>"0600"</f>
        <v>0600</v>
      </c>
      <c r="C254" s="1" t="s">
        <v>19</v>
      </c>
      <c r="D254" s="1" t="s">
        <v>376</v>
      </c>
      <c r="E254" s="2" t="str">
        <f t="shared" si="13"/>
        <v>02</v>
      </c>
      <c r="F254" s="2">
        <v>12</v>
      </c>
      <c r="G254" s="2" t="s">
        <v>14</v>
      </c>
      <c r="I254" s="2" t="s">
        <v>17</v>
      </c>
      <c r="J254" s="5"/>
      <c r="K254" s="3" t="s">
        <v>21</v>
      </c>
      <c r="L254" s="2">
        <v>2019</v>
      </c>
      <c r="M254" s="2" t="s">
        <v>18</v>
      </c>
    </row>
    <row r="255" spans="1:14" ht="45" x14ac:dyDescent="0.25">
      <c r="A255" s="2" t="str">
        <f t="shared" si="14"/>
        <v>2022-06-04</v>
      </c>
      <c r="B255" s="2" t="str">
        <f>"0625"</f>
        <v>0625</v>
      </c>
      <c r="C255" s="1" t="s">
        <v>19</v>
      </c>
      <c r="D255" s="1" t="s">
        <v>22</v>
      </c>
      <c r="E255" s="2" t="str">
        <f t="shared" si="13"/>
        <v>02</v>
      </c>
      <c r="F255" s="2">
        <v>13</v>
      </c>
      <c r="G255" s="2" t="s">
        <v>20</v>
      </c>
      <c r="I255" s="2" t="s">
        <v>17</v>
      </c>
      <c r="J255" s="5"/>
      <c r="K255" s="3" t="s">
        <v>21</v>
      </c>
      <c r="L255" s="2">
        <v>2019</v>
      </c>
      <c r="M255" s="2" t="s">
        <v>18</v>
      </c>
    </row>
    <row r="256" spans="1:14" ht="75" x14ac:dyDescent="0.25">
      <c r="A256" s="2" t="str">
        <f t="shared" si="14"/>
        <v>2022-06-04</v>
      </c>
      <c r="B256" s="2" t="str">
        <f>"0650"</f>
        <v>0650</v>
      </c>
      <c r="C256" s="1" t="s">
        <v>25</v>
      </c>
      <c r="D256" s="1" t="s">
        <v>378</v>
      </c>
      <c r="E256" s="2" t="str">
        <f t="shared" si="13"/>
        <v>02</v>
      </c>
      <c r="F256" s="2">
        <v>13</v>
      </c>
      <c r="G256" s="2" t="s">
        <v>20</v>
      </c>
      <c r="I256" s="2" t="s">
        <v>17</v>
      </c>
      <c r="J256" s="5"/>
      <c r="K256" s="3" t="s">
        <v>377</v>
      </c>
      <c r="L256" s="2">
        <v>2018</v>
      </c>
      <c r="M256" s="2" t="s">
        <v>28</v>
      </c>
    </row>
    <row r="257" spans="1:14" ht="75" x14ac:dyDescent="0.25">
      <c r="A257" s="2" t="str">
        <f t="shared" si="14"/>
        <v>2022-06-04</v>
      </c>
      <c r="B257" s="2" t="str">
        <f>"0715"</f>
        <v>0715</v>
      </c>
      <c r="C257" s="1" t="s">
        <v>29</v>
      </c>
      <c r="E257" s="2" t="str">
        <f>"03"</f>
        <v>03</v>
      </c>
      <c r="F257" s="2">
        <v>16</v>
      </c>
      <c r="G257" s="2" t="s">
        <v>20</v>
      </c>
      <c r="I257" s="2" t="s">
        <v>17</v>
      </c>
      <c r="J257" s="5"/>
      <c r="K257" s="3" t="s">
        <v>30</v>
      </c>
      <c r="L257" s="2">
        <v>2015</v>
      </c>
      <c r="M257" s="2" t="s">
        <v>31</v>
      </c>
    </row>
    <row r="258" spans="1:14" ht="90" x14ac:dyDescent="0.25">
      <c r="A258" s="2" t="str">
        <f t="shared" si="14"/>
        <v>2022-06-04</v>
      </c>
      <c r="B258" s="2" t="str">
        <f>"0730"</f>
        <v>0730</v>
      </c>
      <c r="C258" s="1" t="s">
        <v>32</v>
      </c>
      <c r="D258" s="1" t="s">
        <v>380</v>
      </c>
      <c r="E258" s="2" t="str">
        <f>"02"</f>
        <v>02</v>
      </c>
      <c r="F258" s="2">
        <v>1</v>
      </c>
      <c r="G258" s="2" t="s">
        <v>20</v>
      </c>
      <c r="I258" s="2" t="s">
        <v>17</v>
      </c>
      <c r="J258" s="5"/>
      <c r="K258" s="3" t="s">
        <v>379</v>
      </c>
      <c r="L258" s="2">
        <v>2019</v>
      </c>
      <c r="M258" s="2" t="s">
        <v>31</v>
      </c>
    </row>
    <row r="259" spans="1:14" ht="90" x14ac:dyDescent="0.25">
      <c r="A259" s="2" t="str">
        <f t="shared" si="14"/>
        <v>2022-06-04</v>
      </c>
      <c r="B259" s="2" t="str">
        <f>"0755"</f>
        <v>0755</v>
      </c>
      <c r="C259" s="1" t="s">
        <v>35</v>
      </c>
      <c r="D259" s="1" t="s">
        <v>382</v>
      </c>
      <c r="E259" s="2" t="str">
        <f>"02"</f>
        <v>02</v>
      </c>
      <c r="F259" s="2">
        <v>5</v>
      </c>
      <c r="G259" s="2" t="s">
        <v>20</v>
      </c>
      <c r="I259" s="2" t="s">
        <v>17</v>
      </c>
      <c r="J259" s="5"/>
      <c r="K259" s="3" t="s">
        <v>381</v>
      </c>
      <c r="L259" s="2">
        <v>2020</v>
      </c>
      <c r="M259" s="2" t="s">
        <v>28</v>
      </c>
    </row>
    <row r="260" spans="1:14" ht="105" x14ac:dyDescent="0.25">
      <c r="A260" s="2" t="str">
        <f t="shared" si="14"/>
        <v>2022-06-04</v>
      </c>
      <c r="B260" s="2" t="str">
        <f>"0805"</f>
        <v>0805</v>
      </c>
      <c r="C260" s="1" t="s">
        <v>38</v>
      </c>
      <c r="D260" s="1" t="s">
        <v>384</v>
      </c>
      <c r="E260" s="2" t="str">
        <f>"01"</f>
        <v>01</v>
      </c>
      <c r="F260" s="2">
        <v>18</v>
      </c>
      <c r="G260" s="2" t="s">
        <v>20</v>
      </c>
      <c r="I260" s="2" t="s">
        <v>17</v>
      </c>
      <c r="J260" s="5"/>
      <c r="K260" s="3" t="s">
        <v>383</v>
      </c>
      <c r="L260" s="2">
        <v>2020</v>
      </c>
      <c r="M260" s="2" t="s">
        <v>28</v>
      </c>
    </row>
    <row r="261" spans="1:14" ht="90" x14ac:dyDescent="0.25">
      <c r="A261" s="2" t="str">
        <f t="shared" si="14"/>
        <v>2022-06-04</v>
      </c>
      <c r="B261" s="2" t="str">
        <f>"0815"</f>
        <v>0815</v>
      </c>
      <c r="C261" s="1" t="s">
        <v>91</v>
      </c>
      <c r="D261" s="1" t="s">
        <v>386</v>
      </c>
      <c r="E261" s="2" t="str">
        <f>"01"</f>
        <v>01</v>
      </c>
      <c r="F261" s="2">
        <v>10</v>
      </c>
      <c r="G261" s="2" t="s">
        <v>20</v>
      </c>
      <c r="I261" s="2" t="s">
        <v>17</v>
      </c>
      <c r="J261" s="5"/>
      <c r="K261" s="3" t="s">
        <v>385</v>
      </c>
      <c r="L261" s="2">
        <v>2021</v>
      </c>
      <c r="M261" s="2" t="s">
        <v>44</v>
      </c>
    </row>
    <row r="262" spans="1:14" ht="45" x14ac:dyDescent="0.25">
      <c r="A262" s="2" t="str">
        <f t="shared" si="14"/>
        <v>2022-06-04</v>
      </c>
      <c r="B262" s="2" t="str">
        <f>"0820"</f>
        <v>0820</v>
      </c>
      <c r="C262" s="1" t="s">
        <v>45</v>
      </c>
      <c r="E262" s="2" t="str">
        <f>"02"</f>
        <v>02</v>
      </c>
      <c r="F262" s="2">
        <v>2</v>
      </c>
      <c r="G262" s="2" t="s">
        <v>20</v>
      </c>
      <c r="I262" s="2" t="s">
        <v>17</v>
      </c>
      <c r="J262" s="5"/>
      <c r="K262" s="3" t="s">
        <v>338</v>
      </c>
      <c r="L262" s="2">
        <v>2011</v>
      </c>
      <c r="M262" s="2" t="s">
        <v>18</v>
      </c>
    </row>
    <row r="263" spans="1:14" ht="75" x14ac:dyDescent="0.25">
      <c r="A263" s="2" t="str">
        <f t="shared" si="14"/>
        <v>2022-06-04</v>
      </c>
      <c r="B263" s="2" t="str">
        <f>"0845"</f>
        <v>0845</v>
      </c>
      <c r="C263" s="1" t="s">
        <v>228</v>
      </c>
      <c r="E263" s="2" t="str">
        <f>"02"</f>
        <v>02</v>
      </c>
      <c r="F263" s="2">
        <v>4</v>
      </c>
      <c r="G263" s="2" t="s">
        <v>20</v>
      </c>
      <c r="I263" s="2" t="s">
        <v>17</v>
      </c>
      <c r="J263" s="5"/>
      <c r="K263" s="3" t="s">
        <v>229</v>
      </c>
      <c r="L263" s="2">
        <v>2013</v>
      </c>
      <c r="M263" s="2" t="s">
        <v>18</v>
      </c>
    </row>
    <row r="264" spans="1:14" ht="75" x14ac:dyDescent="0.25">
      <c r="A264" s="2" t="str">
        <f t="shared" si="14"/>
        <v>2022-06-04</v>
      </c>
      <c r="B264" s="2" t="str">
        <f>"0910"</f>
        <v>0910</v>
      </c>
      <c r="C264" s="1" t="s">
        <v>51</v>
      </c>
      <c r="D264" s="1" t="s">
        <v>388</v>
      </c>
      <c r="E264" s="2" t="str">
        <f>"03"</f>
        <v>03</v>
      </c>
      <c r="F264" s="2">
        <v>4</v>
      </c>
      <c r="G264" s="2" t="s">
        <v>14</v>
      </c>
      <c r="H264" s="2" t="s">
        <v>78</v>
      </c>
      <c r="I264" s="2" t="s">
        <v>17</v>
      </c>
      <c r="J264" s="5"/>
      <c r="K264" s="3" t="s">
        <v>387</v>
      </c>
      <c r="L264" s="2">
        <v>2015</v>
      </c>
      <c r="M264" s="2" t="s">
        <v>18</v>
      </c>
    </row>
    <row r="265" spans="1:14" ht="120" x14ac:dyDescent="0.25">
      <c r="A265" s="2" t="str">
        <f t="shared" si="14"/>
        <v>2022-06-04</v>
      </c>
      <c r="B265" s="2" t="str">
        <f>"0935"</f>
        <v>0935</v>
      </c>
      <c r="C265" s="1" t="s">
        <v>109</v>
      </c>
      <c r="D265" s="1" t="s">
        <v>441</v>
      </c>
      <c r="E265" s="2" t="str">
        <f>"05"</f>
        <v>05</v>
      </c>
      <c r="F265" s="2">
        <v>7</v>
      </c>
      <c r="J265" s="5"/>
      <c r="K265" s="3" t="s">
        <v>442</v>
      </c>
      <c r="L265" s="2">
        <v>2021</v>
      </c>
      <c r="M265" s="2" t="s">
        <v>28</v>
      </c>
    </row>
    <row r="266" spans="1:14" ht="90" x14ac:dyDescent="0.25">
      <c r="A266" s="2" t="str">
        <f t="shared" si="14"/>
        <v>2022-06-04</v>
      </c>
      <c r="B266" s="2" t="str">
        <f>"1000"</f>
        <v>1000</v>
      </c>
      <c r="C266" s="1" t="s">
        <v>366</v>
      </c>
      <c r="D266" s="1" t="s">
        <v>54</v>
      </c>
      <c r="E266" s="2" t="str">
        <f>" "</f>
        <v xml:space="preserve"> </v>
      </c>
      <c r="F266" s="2">
        <v>0</v>
      </c>
      <c r="G266" s="2" t="s">
        <v>14</v>
      </c>
      <c r="H266" s="2" t="s">
        <v>367</v>
      </c>
      <c r="I266" s="2" t="s">
        <v>17</v>
      </c>
      <c r="J266" s="5"/>
      <c r="K266" s="3" t="s">
        <v>368</v>
      </c>
      <c r="L266" s="2">
        <v>2002</v>
      </c>
      <c r="M266" s="2" t="s">
        <v>18</v>
      </c>
    </row>
    <row r="267" spans="1:14" ht="75" x14ac:dyDescent="0.25">
      <c r="A267" s="2" t="str">
        <f t="shared" si="14"/>
        <v>2022-06-04</v>
      </c>
      <c r="B267" s="2" t="str">
        <f>"1145"</f>
        <v>1145</v>
      </c>
      <c r="C267" s="1" t="s">
        <v>389</v>
      </c>
      <c r="E267" s="2" t="str">
        <f>" "</f>
        <v xml:space="preserve"> </v>
      </c>
      <c r="F267" s="2">
        <v>0</v>
      </c>
      <c r="G267" s="2" t="s">
        <v>14</v>
      </c>
      <c r="H267" s="2" t="s">
        <v>49</v>
      </c>
      <c r="I267" s="2" t="s">
        <v>17</v>
      </c>
      <c r="J267" s="5"/>
      <c r="K267" s="3" t="s">
        <v>390</v>
      </c>
      <c r="L267" s="2">
        <v>2020</v>
      </c>
      <c r="M267" s="2" t="s">
        <v>18</v>
      </c>
    </row>
    <row r="268" spans="1:14" ht="90" x14ac:dyDescent="0.25">
      <c r="A268" s="2" t="str">
        <f t="shared" si="14"/>
        <v>2022-06-04</v>
      </c>
      <c r="B268" s="2" t="str">
        <f>"1205"</f>
        <v>1205</v>
      </c>
      <c r="C268" s="1" t="s">
        <v>262</v>
      </c>
      <c r="D268" s="1" t="s">
        <v>365</v>
      </c>
      <c r="E268" s="2" t="str">
        <f>"01"</f>
        <v>01</v>
      </c>
      <c r="F268" s="2">
        <v>3</v>
      </c>
      <c r="G268" s="2" t="s">
        <v>20</v>
      </c>
      <c r="I268" s="2" t="s">
        <v>17</v>
      </c>
      <c r="J268" s="5"/>
      <c r="K268" s="3" t="s">
        <v>364</v>
      </c>
      <c r="L268" s="2">
        <v>2016</v>
      </c>
      <c r="M268" s="2" t="s">
        <v>31</v>
      </c>
      <c r="N268" s="2" t="s">
        <v>23</v>
      </c>
    </row>
    <row r="269" spans="1:14" ht="30" x14ac:dyDescent="0.25">
      <c r="A269" s="8" t="str">
        <f t="shared" si="14"/>
        <v>2022-06-04</v>
      </c>
      <c r="B269" s="8" t="str">
        <f>"1300"</f>
        <v>1300</v>
      </c>
      <c r="C269" s="9" t="s">
        <v>391</v>
      </c>
      <c r="D269" s="9"/>
      <c r="E269" s="8" t="str">
        <f>"2022"</f>
        <v>2022</v>
      </c>
      <c r="F269" s="8">
        <v>9</v>
      </c>
      <c r="G269" s="8" t="s">
        <v>55</v>
      </c>
      <c r="H269" s="8"/>
      <c r="I269" s="8"/>
      <c r="J269" s="6" t="s">
        <v>466</v>
      </c>
      <c r="K269" s="7" t="s">
        <v>392</v>
      </c>
      <c r="L269" s="8">
        <v>2022</v>
      </c>
      <c r="M269" s="8" t="s">
        <v>18</v>
      </c>
      <c r="N269" s="8"/>
    </row>
    <row r="270" spans="1:14" ht="30" x14ac:dyDescent="0.25">
      <c r="A270" s="8" t="str">
        <f t="shared" si="14"/>
        <v>2022-06-04</v>
      </c>
      <c r="B270" s="8" t="str">
        <f>"1430"</f>
        <v>1430</v>
      </c>
      <c r="C270" s="9" t="s">
        <v>443</v>
      </c>
      <c r="D270" s="9"/>
      <c r="E270" s="8" t="str">
        <f>"2022"</f>
        <v>2022</v>
      </c>
      <c r="F270" s="8">
        <v>7</v>
      </c>
      <c r="G270" s="8" t="s">
        <v>55</v>
      </c>
      <c r="H270" s="8"/>
      <c r="I270" s="8"/>
      <c r="J270" s="6" t="s">
        <v>466</v>
      </c>
      <c r="K270" s="7" t="s">
        <v>393</v>
      </c>
      <c r="L270" s="8">
        <v>2022</v>
      </c>
      <c r="M270" s="8" t="s">
        <v>18</v>
      </c>
      <c r="N270" s="8"/>
    </row>
    <row r="271" spans="1:14" ht="45" x14ac:dyDescent="0.25">
      <c r="A271" s="8" t="str">
        <f t="shared" si="14"/>
        <v>2022-06-04</v>
      </c>
      <c r="B271" s="8" t="str">
        <f>"1600"</f>
        <v>1600</v>
      </c>
      <c r="C271" s="9" t="s">
        <v>394</v>
      </c>
      <c r="D271" s="9"/>
      <c r="E271" s="8" t="str">
        <f>"1"</f>
        <v>1</v>
      </c>
      <c r="F271" s="8">
        <v>18</v>
      </c>
      <c r="G271" s="8" t="s">
        <v>55</v>
      </c>
      <c r="H271" s="8"/>
      <c r="I271" s="8"/>
      <c r="J271" s="6" t="s">
        <v>467</v>
      </c>
      <c r="K271" s="7" t="s">
        <v>395</v>
      </c>
      <c r="L271" s="8">
        <v>0</v>
      </c>
      <c r="M271" s="8" t="s">
        <v>396</v>
      </c>
      <c r="N271" s="8"/>
    </row>
    <row r="272" spans="1:14" ht="60" x14ac:dyDescent="0.25">
      <c r="A272" s="8" t="str">
        <f t="shared" si="14"/>
        <v>2022-06-04</v>
      </c>
      <c r="B272" s="8" t="str">
        <f>"1750"</f>
        <v>1750</v>
      </c>
      <c r="C272" s="9" t="s">
        <v>397</v>
      </c>
      <c r="D272" s="9"/>
      <c r="E272" s="8" t="str">
        <f>"2021"</f>
        <v>2021</v>
      </c>
      <c r="F272" s="8">
        <v>1</v>
      </c>
      <c r="G272" s="8" t="s">
        <v>14</v>
      </c>
      <c r="H272" s="8"/>
      <c r="I272" s="8" t="s">
        <v>17</v>
      </c>
      <c r="J272" s="6" t="s">
        <v>468</v>
      </c>
      <c r="K272" s="7" t="s">
        <v>398</v>
      </c>
      <c r="L272" s="8">
        <v>2021</v>
      </c>
      <c r="M272" s="8" t="s">
        <v>18</v>
      </c>
      <c r="N272" s="8"/>
    </row>
    <row r="273" spans="1:14" ht="45" x14ac:dyDescent="0.25">
      <c r="A273" s="8" t="str">
        <f t="shared" si="14"/>
        <v>2022-06-04</v>
      </c>
      <c r="B273" s="8" t="str">
        <f>"1820"</f>
        <v>1820</v>
      </c>
      <c r="C273" s="9" t="s">
        <v>399</v>
      </c>
      <c r="D273" s="9" t="s">
        <v>401</v>
      </c>
      <c r="E273" s="8" t="str">
        <f>"02"</f>
        <v>02</v>
      </c>
      <c r="F273" s="8">
        <v>11</v>
      </c>
      <c r="G273" s="8" t="s">
        <v>14</v>
      </c>
      <c r="H273" s="8"/>
      <c r="I273" s="8"/>
      <c r="J273" s="6" t="s">
        <v>469</v>
      </c>
      <c r="K273" s="7" t="s">
        <v>400</v>
      </c>
      <c r="L273" s="8">
        <v>2020</v>
      </c>
      <c r="M273" s="8" t="s">
        <v>28</v>
      </c>
      <c r="N273" s="8"/>
    </row>
    <row r="274" spans="1:14" ht="75" x14ac:dyDescent="0.25">
      <c r="A274" s="2" t="str">
        <f t="shared" si="14"/>
        <v>2022-06-04</v>
      </c>
      <c r="B274" s="2" t="str">
        <f>"1850"</f>
        <v>1850</v>
      </c>
      <c r="C274" s="1" t="s">
        <v>70</v>
      </c>
      <c r="E274" s="2" t="str">
        <f>"2022"</f>
        <v>2022</v>
      </c>
      <c r="F274" s="2">
        <v>105</v>
      </c>
      <c r="G274" s="2" t="s">
        <v>55</v>
      </c>
      <c r="J274" s="5"/>
      <c r="K274" s="3" t="s">
        <v>71</v>
      </c>
      <c r="L274" s="2">
        <v>0</v>
      </c>
      <c r="M274" s="2" t="s">
        <v>18</v>
      </c>
    </row>
    <row r="275" spans="1:14" ht="90" x14ac:dyDescent="0.25">
      <c r="A275" s="8" t="str">
        <f t="shared" si="14"/>
        <v>2022-06-04</v>
      </c>
      <c r="B275" s="8" t="str">
        <f>"1900"</f>
        <v>1900</v>
      </c>
      <c r="C275" s="9" t="s">
        <v>402</v>
      </c>
      <c r="D275" s="9"/>
      <c r="E275" s="8" t="str">
        <f>"03"</f>
        <v>03</v>
      </c>
      <c r="F275" s="8">
        <v>6</v>
      </c>
      <c r="G275" s="8" t="s">
        <v>14</v>
      </c>
      <c r="H275" s="8" t="s">
        <v>49</v>
      </c>
      <c r="I275" s="8" t="s">
        <v>17</v>
      </c>
      <c r="J275" s="6" t="s">
        <v>470</v>
      </c>
      <c r="K275" s="7" t="s">
        <v>403</v>
      </c>
      <c r="L275" s="8">
        <v>2019</v>
      </c>
      <c r="M275" s="8" t="s">
        <v>103</v>
      </c>
      <c r="N275" s="8"/>
    </row>
    <row r="276" spans="1:14" ht="90" x14ac:dyDescent="0.25">
      <c r="A276" s="8" t="str">
        <f t="shared" si="14"/>
        <v>2022-06-04</v>
      </c>
      <c r="B276" s="8" t="str">
        <f>"1930"</f>
        <v>1930</v>
      </c>
      <c r="C276" s="9" t="s">
        <v>404</v>
      </c>
      <c r="D276" s="9" t="s">
        <v>406</v>
      </c>
      <c r="E276" s="8" t="str">
        <f>"01"</f>
        <v>01</v>
      </c>
      <c r="F276" s="8">
        <v>2</v>
      </c>
      <c r="G276" s="8" t="s">
        <v>14</v>
      </c>
      <c r="H276" s="8"/>
      <c r="I276" s="8"/>
      <c r="J276" s="6" t="s">
        <v>471</v>
      </c>
      <c r="K276" s="7" t="s">
        <v>405</v>
      </c>
      <c r="L276" s="8">
        <v>2016</v>
      </c>
      <c r="M276" s="8" t="s">
        <v>407</v>
      </c>
      <c r="N276" s="8"/>
    </row>
    <row r="277" spans="1:14" ht="105" x14ac:dyDescent="0.25">
      <c r="A277" s="8" t="str">
        <f t="shared" si="14"/>
        <v>2022-06-04</v>
      </c>
      <c r="B277" s="8" t="str">
        <f>"2035"</f>
        <v>2035</v>
      </c>
      <c r="C277" s="9" t="s">
        <v>408</v>
      </c>
      <c r="D277" s="9"/>
      <c r="E277" s="8" t="str">
        <f>"01"</f>
        <v>01</v>
      </c>
      <c r="F277" s="8">
        <v>1</v>
      </c>
      <c r="G277" s="8" t="s">
        <v>14</v>
      </c>
      <c r="H277" s="8" t="s">
        <v>409</v>
      </c>
      <c r="I277" s="8" t="s">
        <v>17</v>
      </c>
      <c r="J277" s="6" t="s">
        <v>475</v>
      </c>
      <c r="K277" s="7" t="s">
        <v>410</v>
      </c>
      <c r="L277" s="8">
        <v>2021</v>
      </c>
      <c r="M277" s="8" t="s">
        <v>407</v>
      </c>
      <c r="N277" s="8"/>
    </row>
    <row r="278" spans="1:14" ht="75" x14ac:dyDescent="0.25">
      <c r="A278" s="8" t="str">
        <f t="shared" si="14"/>
        <v>2022-06-04</v>
      </c>
      <c r="B278" s="8" t="str">
        <f>"2130"</f>
        <v>2130</v>
      </c>
      <c r="C278" s="9" t="s">
        <v>411</v>
      </c>
      <c r="D278" s="9" t="s">
        <v>54</v>
      </c>
      <c r="E278" s="8" t="str">
        <f>" "</f>
        <v xml:space="preserve"> </v>
      </c>
      <c r="F278" s="8">
        <v>0</v>
      </c>
      <c r="G278" s="8" t="s">
        <v>412</v>
      </c>
      <c r="H278" s="8" t="s">
        <v>413</v>
      </c>
      <c r="I278" s="8" t="s">
        <v>17</v>
      </c>
      <c r="J278" s="6" t="s">
        <v>472</v>
      </c>
      <c r="K278" s="7" t="s">
        <v>414</v>
      </c>
      <c r="L278" s="8">
        <v>2005</v>
      </c>
      <c r="M278" s="8" t="s">
        <v>407</v>
      </c>
      <c r="N278" s="8" t="s">
        <v>23</v>
      </c>
    </row>
    <row r="279" spans="1:14" ht="90" x14ac:dyDescent="0.25">
      <c r="A279" s="2" t="str">
        <f t="shared" si="14"/>
        <v>2022-06-04</v>
      </c>
      <c r="B279" s="2" t="str">
        <f>"2320"</f>
        <v>2320</v>
      </c>
      <c r="C279" s="1" t="s">
        <v>130</v>
      </c>
      <c r="D279" s="1" t="s">
        <v>292</v>
      </c>
      <c r="E279" s="2" t="str">
        <f>"03"</f>
        <v>03</v>
      </c>
      <c r="F279" s="2">
        <v>24</v>
      </c>
      <c r="I279" s="2" t="s">
        <v>17</v>
      </c>
      <c r="J279" s="5"/>
      <c r="K279" s="3" t="s">
        <v>153</v>
      </c>
      <c r="L279" s="2">
        <v>2021</v>
      </c>
      <c r="M279" s="2" t="s">
        <v>18</v>
      </c>
    </row>
    <row r="280" spans="1:14" ht="75" x14ac:dyDescent="0.25">
      <c r="A280" s="2" t="str">
        <f t="shared" si="14"/>
        <v>2022-06-04</v>
      </c>
      <c r="B280" s="2" t="str">
        <f>"2330"</f>
        <v>2330</v>
      </c>
      <c r="C280" s="1" t="s">
        <v>150</v>
      </c>
      <c r="D280" s="1" t="s">
        <v>152</v>
      </c>
      <c r="E280" s="2" t="str">
        <f>"2"</f>
        <v>2</v>
      </c>
      <c r="F280" s="2">
        <v>0</v>
      </c>
      <c r="G280" s="2" t="s">
        <v>14</v>
      </c>
      <c r="I280" s="2" t="s">
        <v>17</v>
      </c>
      <c r="J280" s="5"/>
      <c r="K280" s="3" t="s">
        <v>151</v>
      </c>
      <c r="L280" s="2">
        <v>2017</v>
      </c>
      <c r="M280" s="2" t="s">
        <v>18</v>
      </c>
    </row>
    <row r="281" spans="1:14" ht="105" x14ac:dyDescent="0.25">
      <c r="A281" s="2" t="str">
        <f t="shared" si="14"/>
        <v>2022-06-04</v>
      </c>
      <c r="B281" s="2" t="str">
        <f>"2400"</f>
        <v>2400</v>
      </c>
      <c r="C281" s="1" t="s">
        <v>13</v>
      </c>
      <c r="E281" s="2" t="str">
        <f>"02"</f>
        <v>02</v>
      </c>
      <c r="F281" s="2">
        <v>3</v>
      </c>
      <c r="G281" s="2" t="s">
        <v>14</v>
      </c>
      <c r="H281" s="2" t="s">
        <v>15</v>
      </c>
      <c r="I281" s="2" t="s">
        <v>17</v>
      </c>
      <c r="J281" s="5"/>
      <c r="K281" s="3" t="s">
        <v>16</v>
      </c>
      <c r="L281" s="2">
        <v>2011</v>
      </c>
      <c r="M281" s="2" t="s">
        <v>18</v>
      </c>
    </row>
    <row r="282" spans="1:14" ht="105" x14ac:dyDescent="0.25">
      <c r="A282" s="2" t="str">
        <f t="shared" si="14"/>
        <v>2022-06-04</v>
      </c>
      <c r="B282" s="2" t="str">
        <f>"2500"</f>
        <v>2500</v>
      </c>
      <c r="C282" s="1" t="s">
        <v>13</v>
      </c>
      <c r="E282" s="2" t="str">
        <f>"02"</f>
        <v>02</v>
      </c>
      <c r="F282" s="2">
        <v>3</v>
      </c>
      <c r="G282" s="2" t="s">
        <v>14</v>
      </c>
      <c r="H282" s="2" t="s">
        <v>15</v>
      </c>
      <c r="I282" s="2" t="s">
        <v>17</v>
      </c>
      <c r="J282" s="5"/>
      <c r="K282" s="3" t="s">
        <v>16</v>
      </c>
      <c r="L282" s="2">
        <v>2011</v>
      </c>
      <c r="M282" s="2" t="s">
        <v>18</v>
      </c>
    </row>
    <row r="283" spans="1:14" ht="105" x14ac:dyDescent="0.25">
      <c r="A283" s="2" t="str">
        <f t="shared" si="14"/>
        <v>2022-06-04</v>
      </c>
      <c r="B283" s="2" t="str">
        <f>"2600"</f>
        <v>2600</v>
      </c>
      <c r="C283" s="1" t="s">
        <v>13</v>
      </c>
      <c r="E283" s="2" t="str">
        <f>"02"</f>
        <v>02</v>
      </c>
      <c r="F283" s="2">
        <v>3</v>
      </c>
      <c r="G283" s="2" t="s">
        <v>14</v>
      </c>
      <c r="H283" s="2" t="s">
        <v>15</v>
      </c>
      <c r="I283" s="2" t="s">
        <v>17</v>
      </c>
      <c r="J283" s="5"/>
      <c r="K283" s="3" t="s">
        <v>16</v>
      </c>
      <c r="L283" s="2">
        <v>2011</v>
      </c>
      <c r="M283" s="2" t="s">
        <v>18</v>
      </c>
    </row>
    <row r="284" spans="1:14" ht="105" x14ac:dyDescent="0.25">
      <c r="A284" s="2" t="str">
        <f t="shared" si="14"/>
        <v>2022-06-04</v>
      </c>
      <c r="B284" s="2" t="str">
        <f>"2700"</f>
        <v>2700</v>
      </c>
      <c r="C284" s="1" t="s">
        <v>13</v>
      </c>
      <c r="E284" s="2" t="str">
        <f>"02"</f>
        <v>02</v>
      </c>
      <c r="F284" s="2">
        <v>3</v>
      </c>
      <c r="G284" s="2" t="s">
        <v>14</v>
      </c>
      <c r="H284" s="2" t="s">
        <v>15</v>
      </c>
      <c r="I284" s="2" t="s">
        <v>17</v>
      </c>
      <c r="J284" s="5"/>
      <c r="K284" s="3" t="s">
        <v>16</v>
      </c>
      <c r="L284" s="2">
        <v>2011</v>
      </c>
      <c r="M284" s="2" t="s">
        <v>18</v>
      </c>
    </row>
    <row r="285" spans="1:14" ht="105" x14ac:dyDescent="0.25">
      <c r="A285" s="2" t="str">
        <f t="shared" si="14"/>
        <v>2022-06-04</v>
      </c>
      <c r="B285" s="2" t="str">
        <f>"2800"</f>
        <v>2800</v>
      </c>
      <c r="C285" s="1" t="s">
        <v>13</v>
      </c>
      <c r="E285" s="2" t="str">
        <f>"02"</f>
        <v>02</v>
      </c>
      <c r="F285" s="2">
        <v>3</v>
      </c>
      <c r="G285" s="2" t="s">
        <v>14</v>
      </c>
      <c r="H285" s="2" t="s">
        <v>15</v>
      </c>
      <c r="I285" s="2" t="s">
        <v>17</v>
      </c>
      <c r="J285" s="5"/>
      <c r="K285" s="3" t="s">
        <v>16</v>
      </c>
      <c r="L285" s="2">
        <v>2011</v>
      </c>
      <c r="M285" s="2" t="s">
        <v>18</v>
      </c>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1392486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Eddie</cp:lastModifiedBy>
  <dcterms:created xsi:type="dcterms:W3CDTF">2022-05-04T04:41:57Z</dcterms:created>
  <dcterms:modified xsi:type="dcterms:W3CDTF">2022-05-10T12:55:48Z</dcterms:modified>
</cp:coreProperties>
</file>