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ddie\Desktop\"/>
    </mc:Choice>
  </mc:AlternateContent>
  <xr:revisionPtr revIDLastSave="0" documentId="8_{BFB51622-655F-43F0-9B5E-3ADEA059E533}" xr6:coauthVersionLast="47" xr6:coauthVersionMax="47" xr10:uidLastSave="{00000000-0000-0000-0000-000000000000}"/>
  <bookViews>
    <workbookView xWindow="-38510" yWindow="-110" windowWidth="38620" windowHeight="21220"/>
  </bookViews>
  <sheets>
    <sheet name="Publicity Program Guide 1328026"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B4" i="1"/>
  <c r="G4" i="1"/>
  <c r="A5" i="1"/>
  <c r="B5" i="1"/>
  <c r="G5" i="1"/>
  <c r="A6" i="1"/>
  <c r="B6" i="1"/>
  <c r="G6" i="1"/>
  <c r="A7" i="1"/>
  <c r="B7" i="1"/>
  <c r="G7" i="1"/>
  <c r="A8" i="1"/>
  <c r="B8" i="1"/>
  <c r="G8" i="1"/>
  <c r="A9" i="1"/>
  <c r="B9" i="1"/>
  <c r="G9" i="1"/>
  <c r="A10" i="1"/>
  <c r="B10" i="1"/>
  <c r="G10" i="1"/>
  <c r="A11" i="1"/>
  <c r="B11" i="1"/>
  <c r="G11" i="1"/>
  <c r="A12" i="1"/>
  <c r="B12" i="1"/>
  <c r="G12" i="1"/>
  <c r="A13" i="1"/>
  <c r="B13" i="1"/>
  <c r="G13" i="1"/>
  <c r="A14" i="1"/>
  <c r="B14" i="1"/>
  <c r="G14" i="1"/>
  <c r="A15" i="1"/>
  <c r="B15" i="1"/>
  <c r="G15" i="1"/>
  <c r="A16" i="1"/>
  <c r="B16" i="1"/>
  <c r="G16" i="1"/>
  <c r="A17" i="1"/>
  <c r="B17" i="1"/>
  <c r="G17" i="1"/>
  <c r="A18" i="1"/>
  <c r="B18" i="1"/>
  <c r="G18" i="1"/>
  <c r="A19" i="1"/>
  <c r="B19" i="1"/>
  <c r="G19" i="1"/>
  <c r="A20" i="1"/>
  <c r="B20" i="1"/>
  <c r="G20" i="1"/>
  <c r="A21" i="1"/>
  <c r="B21" i="1"/>
  <c r="G21" i="1"/>
  <c r="A22" i="1"/>
  <c r="B22" i="1"/>
  <c r="G22" i="1"/>
  <c r="A23" i="1"/>
  <c r="B23" i="1"/>
  <c r="G23" i="1"/>
  <c r="A24" i="1"/>
  <c r="B24" i="1"/>
  <c r="G24" i="1"/>
  <c r="A25" i="1"/>
  <c r="B25" i="1"/>
  <c r="G25" i="1"/>
  <c r="A26" i="1"/>
  <c r="B26" i="1"/>
  <c r="G26" i="1"/>
  <c r="A27" i="1"/>
  <c r="B27" i="1"/>
  <c r="G27" i="1"/>
  <c r="A28" i="1"/>
  <c r="B28" i="1"/>
  <c r="G28" i="1"/>
  <c r="A29" i="1"/>
  <c r="B29" i="1"/>
  <c r="G29" i="1"/>
  <c r="A30" i="1"/>
  <c r="B30" i="1"/>
  <c r="G30" i="1"/>
  <c r="A31" i="1"/>
  <c r="B31" i="1"/>
  <c r="G31" i="1"/>
  <c r="A32" i="1"/>
  <c r="B32" i="1"/>
  <c r="G32" i="1"/>
  <c r="A33" i="1"/>
  <c r="B33" i="1"/>
  <c r="G33" i="1"/>
  <c r="A34" i="1"/>
  <c r="B34" i="1"/>
  <c r="G34" i="1"/>
  <c r="A35" i="1"/>
  <c r="B35" i="1"/>
  <c r="G35" i="1"/>
  <c r="A36" i="1"/>
  <c r="B36" i="1"/>
  <c r="G36" i="1"/>
  <c r="A37" i="1"/>
  <c r="B37" i="1"/>
  <c r="G37" i="1"/>
  <c r="A38" i="1"/>
  <c r="B38" i="1"/>
  <c r="G38" i="1"/>
  <c r="A39" i="1"/>
  <c r="B39" i="1"/>
  <c r="G39" i="1"/>
  <c r="A40" i="1"/>
  <c r="B40" i="1"/>
  <c r="G40" i="1"/>
  <c r="A41" i="1"/>
  <c r="B41" i="1"/>
  <c r="G41" i="1"/>
  <c r="A42" i="1"/>
  <c r="B42" i="1"/>
  <c r="G42" i="1"/>
  <c r="A43" i="1"/>
  <c r="B43" i="1"/>
  <c r="G43" i="1"/>
  <c r="A44" i="1"/>
  <c r="B44" i="1"/>
  <c r="G44" i="1"/>
  <c r="A45" i="1"/>
  <c r="B45" i="1"/>
  <c r="G45" i="1"/>
  <c r="A46" i="1"/>
  <c r="B46" i="1"/>
  <c r="G46" i="1"/>
  <c r="A47" i="1"/>
  <c r="B47" i="1"/>
  <c r="G47" i="1"/>
  <c r="A48" i="1"/>
  <c r="B48" i="1"/>
  <c r="G48" i="1"/>
  <c r="A49" i="1"/>
  <c r="B49" i="1"/>
  <c r="G49" i="1"/>
  <c r="A50" i="1"/>
  <c r="B50" i="1"/>
  <c r="G50" i="1"/>
  <c r="A51" i="1"/>
  <c r="B51" i="1"/>
  <c r="G51" i="1"/>
  <c r="A52" i="1"/>
  <c r="B52" i="1"/>
  <c r="G52" i="1"/>
  <c r="A53" i="1"/>
  <c r="B53" i="1"/>
  <c r="G53" i="1"/>
  <c r="A54" i="1"/>
  <c r="B54" i="1"/>
  <c r="G54" i="1"/>
  <c r="A55" i="1"/>
  <c r="B55" i="1"/>
  <c r="G55" i="1"/>
  <c r="A56" i="1"/>
  <c r="B56" i="1"/>
  <c r="G56" i="1"/>
  <c r="A57" i="1"/>
  <c r="B57" i="1"/>
  <c r="G57" i="1"/>
  <c r="A58" i="1"/>
  <c r="B58" i="1"/>
  <c r="G58" i="1"/>
  <c r="A59" i="1"/>
  <c r="B59" i="1"/>
  <c r="G59" i="1"/>
  <c r="A60" i="1"/>
  <c r="B60" i="1"/>
  <c r="G60" i="1"/>
  <c r="A61" i="1"/>
  <c r="B61" i="1"/>
  <c r="G61" i="1"/>
  <c r="A62" i="1"/>
  <c r="B62" i="1"/>
  <c r="G62" i="1"/>
  <c r="A63" i="1"/>
  <c r="B63" i="1"/>
  <c r="G63" i="1"/>
  <c r="A64" i="1"/>
  <c r="B64" i="1"/>
  <c r="G64" i="1"/>
  <c r="A65" i="1"/>
  <c r="B65" i="1"/>
  <c r="G65" i="1"/>
  <c r="A66" i="1"/>
  <c r="B66" i="1"/>
  <c r="G66" i="1"/>
  <c r="A67" i="1"/>
  <c r="B67" i="1"/>
  <c r="G67" i="1"/>
  <c r="A68" i="1"/>
  <c r="B68" i="1"/>
  <c r="G68" i="1"/>
  <c r="A69" i="1"/>
  <c r="B69" i="1"/>
  <c r="G69" i="1"/>
  <c r="A70" i="1"/>
  <c r="B70" i="1"/>
  <c r="G70" i="1"/>
  <c r="A71" i="1"/>
  <c r="B71" i="1"/>
  <c r="G71" i="1"/>
  <c r="A72" i="1"/>
  <c r="B72" i="1"/>
  <c r="G72" i="1"/>
  <c r="A73" i="1"/>
  <c r="B73" i="1"/>
  <c r="G73" i="1"/>
  <c r="A74" i="1"/>
  <c r="B74" i="1"/>
  <c r="G74" i="1"/>
  <c r="A75" i="1"/>
  <c r="B75" i="1"/>
  <c r="G75" i="1"/>
  <c r="A76" i="1"/>
  <c r="B76" i="1"/>
  <c r="G76" i="1"/>
  <c r="A77" i="1"/>
  <c r="B77" i="1"/>
  <c r="G77" i="1"/>
  <c r="A78" i="1"/>
  <c r="B78" i="1"/>
  <c r="G78" i="1"/>
  <c r="A79" i="1"/>
  <c r="B79" i="1"/>
  <c r="G79" i="1"/>
  <c r="A80" i="1"/>
  <c r="B80" i="1"/>
  <c r="G80" i="1"/>
  <c r="A81" i="1"/>
  <c r="B81" i="1"/>
  <c r="G81" i="1"/>
  <c r="A82" i="1"/>
  <c r="B82" i="1"/>
  <c r="G82" i="1"/>
  <c r="A83" i="1"/>
  <c r="B83" i="1"/>
  <c r="G83" i="1"/>
  <c r="A84" i="1"/>
  <c r="B84" i="1"/>
  <c r="G84" i="1"/>
  <c r="A85" i="1"/>
  <c r="B85" i="1"/>
  <c r="G85" i="1"/>
  <c r="A86" i="1"/>
  <c r="B86" i="1"/>
  <c r="G86" i="1"/>
  <c r="A87" i="1"/>
  <c r="B87" i="1"/>
  <c r="G87" i="1"/>
  <c r="A88" i="1"/>
  <c r="B88" i="1"/>
  <c r="G88" i="1"/>
  <c r="A89" i="1"/>
  <c r="B89" i="1"/>
  <c r="G89" i="1"/>
  <c r="A90" i="1"/>
  <c r="B90" i="1"/>
  <c r="G90" i="1"/>
  <c r="A91" i="1"/>
  <c r="B91" i="1"/>
  <c r="G91" i="1"/>
  <c r="A92" i="1"/>
  <c r="B92" i="1"/>
  <c r="G92" i="1"/>
  <c r="A93" i="1"/>
  <c r="B93" i="1"/>
  <c r="G93" i="1"/>
  <c r="A94" i="1"/>
  <c r="B94" i="1"/>
  <c r="G94" i="1"/>
  <c r="A95" i="1"/>
  <c r="B95" i="1"/>
  <c r="G95" i="1"/>
  <c r="A96" i="1"/>
  <c r="B96" i="1"/>
  <c r="G96" i="1"/>
  <c r="A97" i="1"/>
  <c r="B97" i="1"/>
  <c r="G97" i="1"/>
  <c r="A98" i="1"/>
  <c r="B98" i="1"/>
  <c r="G98" i="1"/>
  <c r="A99" i="1"/>
  <c r="B99" i="1"/>
  <c r="G99" i="1"/>
  <c r="A100" i="1"/>
  <c r="B100" i="1"/>
  <c r="G100" i="1"/>
  <c r="A101" i="1"/>
  <c r="B101" i="1"/>
  <c r="G101" i="1"/>
  <c r="A102" i="1"/>
  <c r="B102" i="1"/>
  <c r="G102" i="1"/>
  <c r="A103" i="1"/>
  <c r="B103" i="1"/>
  <c r="G103" i="1"/>
  <c r="A104" i="1"/>
  <c r="B104" i="1"/>
  <c r="G104" i="1"/>
  <c r="A105" i="1"/>
  <c r="B105" i="1"/>
  <c r="G105" i="1"/>
  <c r="A106" i="1"/>
  <c r="B106" i="1"/>
  <c r="G106" i="1"/>
  <c r="A107" i="1"/>
  <c r="B107" i="1"/>
  <c r="G107" i="1"/>
  <c r="A108" i="1"/>
  <c r="B108" i="1"/>
  <c r="G108" i="1"/>
  <c r="A109" i="1"/>
  <c r="B109" i="1"/>
  <c r="G109" i="1"/>
  <c r="A110" i="1"/>
  <c r="B110" i="1"/>
  <c r="G110" i="1"/>
  <c r="A111" i="1"/>
  <c r="B111" i="1"/>
  <c r="G111" i="1"/>
  <c r="A112" i="1"/>
  <c r="B112" i="1"/>
  <c r="G112" i="1"/>
  <c r="A113" i="1"/>
  <c r="B113" i="1"/>
  <c r="G113" i="1"/>
  <c r="A114" i="1"/>
  <c r="B114" i="1"/>
  <c r="G114" i="1"/>
  <c r="A115" i="1"/>
  <c r="B115" i="1"/>
  <c r="G115" i="1"/>
  <c r="A116" i="1"/>
  <c r="B116" i="1"/>
  <c r="G116" i="1"/>
  <c r="A117" i="1"/>
  <c r="B117" i="1"/>
  <c r="G117" i="1"/>
  <c r="A118" i="1"/>
  <c r="B118" i="1"/>
  <c r="G118" i="1"/>
  <c r="A119" i="1"/>
  <c r="B119" i="1"/>
  <c r="G119" i="1"/>
  <c r="A120" i="1"/>
  <c r="B120" i="1"/>
  <c r="G120" i="1"/>
  <c r="A121" i="1"/>
  <c r="B121" i="1"/>
  <c r="G121" i="1"/>
  <c r="A122" i="1"/>
  <c r="B122" i="1"/>
  <c r="G122" i="1"/>
  <c r="A123" i="1"/>
  <c r="B123" i="1"/>
  <c r="G123" i="1"/>
  <c r="A124" i="1"/>
  <c r="B124" i="1"/>
  <c r="G124" i="1"/>
  <c r="A125" i="1"/>
  <c r="B125" i="1"/>
  <c r="G125" i="1"/>
  <c r="A126" i="1"/>
  <c r="B126" i="1"/>
  <c r="G126" i="1"/>
  <c r="A127" i="1"/>
  <c r="B127" i="1"/>
  <c r="G127" i="1"/>
  <c r="A128" i="1"/>
  <c r="B128" i="1"/>
  <c r="G128" i="1"/>
  <c r="A129" i="1"/>
  <c r="B129" i="1"/>
  <c r="G129" i="1"/>
  <c r="A130" i="1"/>
  <c r="B130" i="1"/>
  <c r="G130" i="1"/>
  <c r="A131" i="1"/>
  <c r="B131" i="1"/>
  <c r="G131" i="1"/>
  <c r="A132" i="1"/>
  <c r="B132" i="1"/>
  <c r="G132" i="1"/>
  <c r="A133" i="1"/>
  <c r="B133" i="1"/>
  <c r="G133" i="1"/>
  <c r="A134" i="1"/>
  <c r="B134" i="1"/>
  <c r="G134" i="1"/>
  <c r="A135" i="1"/>
  <c r="B135" i="1"/>
  <c r="G135" i="1"/>
  <c r="A136" i="1"/>
  <c r="B136" i="1"/>
  <c r="G136" i="1"/>
  <c r="A137" i="1"/>
  <c r="B137" i="1"/>
  <c r="G137" i="1"/>
  <c r="A138" i="1"/>
  <c r="B138" i="1"/>
  <c r="G138" i="1"/>
  <c r="A139" i="1"/>
  <c r="B139" i="1"/>
  <c r="G139" i="1"/>
  <c r="A140" i="1"/>
  <c r="B140" i="1"/>
  <c r="G140" i="1"/>
  <c r="A141" i="1"/>
  <c r="B141" i="1"/>
  <c r="G141" i="1"/>
  <c r="A142" i="1"/>
  <c r="B142" i="1"/>
  <c r="G142" i="1"/>
  <c r="A143" i="1"/>
  <c r="B143" i="1"/>
  <c r="G143" i="1"/>
  <c r="A144" i="1"/>
  <c r="B144" i="1"/>
  <c r="G144" i="1"/>
  <c r="A145" i="1"/>
  <c r="B145" i="1"/>
  <c r="G145" i="1"/>
  <c r="A146" i="1"/>
  <c r="B146" i="1"/>
  <c r="G146" i="1"/>
  <c r="A147" i="1"/>
  <c r="B147" i="1"/>
  <c r="G147" i="1"/>
  <c r="A148" i="1"/>
  <c r="B148" i="1"/>
  <c r="G148" i="1"/>
  <c r="A149" i="1"/>
  <c r="B149" i="1"/>
  <c r="G149" i="1"/>
  <c r="A150" i="1"/>
  <c r="B150" i="1"/>
  <c r="G150" i="1"/>
  <c r="A151" i="1"/>
  <c r="B151" i="1"/>
  <c r="G151" i="1"/>
  <c r="A152" i="1"/>
  <c r="B152" i="1"/>
  <c r="G152" i="1"/>
  <c r="A153" i="1"/>
  <c r="B153" i="1"/>
  <c r="G153" i="1"/>
  <c r="A154" i="1"/>
  <c r="B154" i="1"/>
  <c r="G154" i="1"/>
  <c r="A155" i="1"/>
  <c r="B155" i="1"/>
  <c r="G155" i="1"/>
  <c r="A156" i="1"/>
  <c r="B156" i="1"/>
  <c r="G156" i="1"/>
  <c r="A157" i="1"/>
  <c r="B157" i="1"/>
  <c r="G157" i="1"/>
  <c r="A158" i="1"/>
  <c r="B158" i="1"/>
  <c r="G158" i="1"/>
  <c r="A159" i="1"/>
  <c r="B159" i="1"/>
  <c r="G159" i="1"/>
  <c r="A160" i="1"/>
  <c r="B160" i="1"/>
  <c r="G160" i="1"/>
  <c r="A161" i="1"/>
  <c r="B161" i="1"/>
  <c r="G161" i="1"/>
  <c r="A162" i="1"/>
  <c r="B162" i="1"/>
  <c r="G162" i="1"/>
  <c r="A163" i="1"/>
  <c r="B163" i="1"/>
  <c r="G163" i="1"/>
  <c r="A164" i="1"/>
  <c r="B164" i="1"/>
  <c r="G164" i="1"/>
  <c r="A165" i="1"/>
  <c r="B165" i="1"/>
  <c r="G165" i="1"/>
  <c r="A166" i="1"/>
  <c r="B166" i="1"/>
  <c r="G166" i="1"/>
  <c r="A167" i="1"/>
  <c r="B167" i="1"/>
  <c r="G167" i="1"/>
  <c r="A168" i="1"/>
  <c r="B168" i="1"/>
  <c r="G168" i="1"/>
  <c r="A169" i="1"/>
  <c r="B169" i="1"/>
  <c r="G169" i="1"/>
  <c r="A170" i="1"/>
  <c r="B170" i="1"/>
  <c r="G170" i="1"/>
  <c r="A171" i="1"/>
  <c r="B171" i="1"/>
  <c r="G171" i="1"/>
  <c r="A172" i="1"/>
  <c r="B172" i="1"/>
  <c r="G172" i="1"/>
  <c r="A173" i="1"/>
  <c r="B173" i="1"/>
  <c r="G173" i="1"/>
  <c r="A174" i="1"/>
  <c r="B174" i="1"/>
  <c r="G174" i="1"/>
  <c r="A175" i="1"/>
  <c r="B175" i="1"/>
  <c r="G175" i="1"/>
  <c r="A176" i="1"/>
  <c r="B176" i="1"/>
  <c r="G176" i="1"/>
  <c r="A177" i="1"/>
  <c r="B177" i="1"/>
  <c r="G177" i="1"/>
  <c r="A178" i="1"/>
  <c r="B178" i="1"/>
  <c r="G178" i="1"/>
  <c r="A179" i="1"/>
  <c r="B179" i="1"/>
  <c r="G179" i="1"/>
  <c r="A180" i="1"/>
  <c r="B180" i="1"/>
  <c r="G180" i="1"/>
  <c r="A181" i="1"/>
  <c r="B181" i="1"/>
  <c r="G181" i="1"/>
  <c r="A182" i="1"/>
  <c r="B182" i="1"/>
  <c r="G182" i="1"/>
  <c r="A183" i="1"/>
  <c r="B183" i="1"/>
  <c r="G183" i="1"/>
  <c r="A184" i="1"/>
  <c r="B184" i="1"/>
  <c r="G184" i="1"/>
  <c r="A185" i="1"/>
  <c r="B185" i="1"/>
  <c r="G185" i="1"/>
  <c r="A186" i="1"/>
  <c r="B186" i="1"/>
  <c r="G186" i="1"/>
  <c r="A187" i="1"/>
  <c r="B187" i="1"/>
  <c r="G187" i="1"/>
  <c r="A188" i="1"/>
  <c r="B188" i="1"/>
  <c r="G188" i="1"/>
  <c r="A189" i="1"/>
  <c r="B189" i="1"/>
  <c r="G189" i="1"/>
  <c r="A190" i="1"/>
  <c r="B190" i="1"/>
  <c r="G190" i="1"/>
  <c r="A191" i="1"/>
  <c r="B191" i="1"/>
  <c r="G191" i="1"/>
  <c r="A192" i="1"/>
  <c r="B192" i="1"/>
  <c r="G192" i="1"/>
  <c r="A193" i="1"/>
  <c r="B193" i="1"/>
  <c r="G193" i="1"/>
  <c r="A194" i="1"/>
  <c r="B194" i="1"/>
  <c r="G194" i="1"/>
  <c r="A195" i="1"/>
  <c r="B195" i="1"/>
  <c r="G195" i="1"/>
  <c r="A196" i="1"/>
  <c r="B196" i="1"/>
  <c r="G196" i="1"/>
  <c r="A197" i="1"/>
  <c r="B197" i="1"/>
  <c r="G197" i="1"/>
  <c r="A198" i="1"/>
  <c r="B198" i="1"/>
  <c r="G198" i="1"/>
  <c r="A199" i="1"/>
  <c r="B199" i="1"/>
  <c r="G199" i="1"/>
  <c r="A200" i="1"/>
  <c r="B200" i="1"/>
  <c r="G200" i="1"/>
  <c r="A201" i="1"/>
  <c r="B201" i="1"/>
  <c r="G201" i="1"/>
  <c r="A202" i="1"/>
  <c r="B202" i="1"/>
  <c r="G202" i="1"/>
  <c r="A203" i="1"/>
  <c r="B203" i="1"/>
  <c r="G203" i="1"/>
  <c r="A204" i="1"/>
  <c r="B204" i="1"/>
  <c r="G204" i="1"/>
  <c r="A205" i="1"/>
  <c r="B205" i="1"/>
  <c r="G205" i="1"/>
  <c r="A206" i="1"/>
  <c r="B206" i="1"/>
  <c r="G206" i="1"/>
  <c r="A207" i="1"/>
  <c r="B207" i="1"/>
  <c r="G207" i="1"/>
  <c r="A208" i="1"/>
  <c r="B208" i="1"/>
  <c r="G208" i="1"/>
  <c r="A209" i="1"/>
  <c r="B209" i="1"/>
  <c r="G209" i="1"/>
  <c r="A210" i="1"/>
  <c r="B210" i="1"/>
  <c r="G210" i="1"/>
  <c r="A211" i="1"/>
  <c r="B211" i="1"/>
  <c r="G211" i="1"/>
  <c r="A212" i="1"/>
  <c r="B212" i="1"/>
  <c r="G212" i="1"/>
  <c r="A213" i="1"/>
  <c r="B213" i="1"/>
  <c r="G213" i="1"/>
  <c r="A214" i="1"/>
  <c r="B214" i="1"/>
  <c r="G214" i="1"/>
  <c r="A215" i="1"/>
  <c r="B215" i="1"/>
  <c r="G215" i="1"/>
  <c r="A216" i="1"/>
  <c r="B216" i="1"/>
  <c r="G216" i="1"/>
  <c r="A217" i="1"/>
  <c r="B217" i="1"/>
  <c r="G217" i="1"/>
  <c r="A218" i="1"/>
  <c r="B218" i="1"/>
  <c r="G218" i="1"/>
  <c r="A219" i="1"/>
  <c r="B219" i="1"/>
  <c r="G219" i="1"/>
  <c r="A220" i="1"/>
  <c r="B220" i="1"/>
  <c r="G220" i="1"/>
  <c r="A221" i="1"/>
  <c r="B221" i="1"/>
  <c r="G221" i="1"/>
  <c r="A222" i="1"/>
  <c r="B222" i="1"/>
  <c r="G222" i="1"/>
  <c r="A223" i="1"/>
  <c r="B223" i="1"/>
  <c r="G223" i="1"/>
  <c r="A224" i="1"/>
  <c r="B224" i="1"/>
  <c r="G224" i="1"/>
  <c r="A225" i="1"/>
  <c r="B225" i="1"/>
  <c r="G225" i="1"/>
  <c r="A226" i="1"/>
  <c r="B226" i="1"/>
  <c r="G226" i="1"/>
  <c r="A227" i="1"/>
  <c r="B227" i="1"/>
  <c r="G227" i="1"/>
  <c r="A228" i="1"/>
  <c r="B228" i="1"/>
  <c r="G228" i="1"/>
  <c r="A229" i="1"/>
  <c r="B229" i="1"/>
  <c r="G229" i="1"/>
  <c r="A230" i="1"/>
  <c r="B230" i="1"/>
  <c r="G230" i="1"/>
  <c r="A231" i="1"/>
  <c r="B231" i="1"/>
  <c r="G231" i="1"/>
  <c r="A232" i="1"/>
  <c r="B232" i="1"/>
  <c r="G232" i="1"/>
  <c r="A233" i="1"/>
  <c r="B233" i="1"/>
  <c r="G233" i="1"/>
  <c r="A234" i="1"/>
  <c r="B234" i="1"/>
  <c r="G234" i="1"/>
  <c r="A235" i="1"/>
  <c r="B235" i="1"/>
  <c r="G235" i="1"/>
  <c r="A236" i="1"/>
  <c r="B236" i="1"/>
  <c r="G236" i="1"/>
  <c r="A237" i="1"/>
  <c r="B237" i="1"/>
  <c r="G237" i="1"/>
  <c r="A238" i="1"/>
  <c r="B238" i="1"/>
  <c r="G238" i="1"/>
  <c r="A239" i="1"/>
  <c r="B239" i="1"/>
  <c r="G239" i="1"/>
  <c r="A240" i="1"/>
  <c r="B240" i="1"/>
  <c r="G240" i="1"/>
  <c r="A241" i="1"/>
  <c r="B241" i="1"/>
  <c r="G241" i="1"/>
  <c r="A242" i="1"/>
  <c r="B242" i="1"/>
  <c r="G242" i="1"/>
  <c r="A243" i="1"/>
  <c r="B243" i="1"/>
  <c r="G243" i="1"/>
  <c r="A244" i="1"/>
  <c r="B244" i="1"/>
  <c r="G244" i="1"/>
  <c r="A245" i="1"/>
  <c r="B245" i="1"/>
  <c r="G245" i="1"/>
  <c r="A246" i="1"/>
  <c r="B246" i="1"/>
  <c r="G246" i="1"/>
  <c r="A247" i="1"/>
  <c r="B247" i="1"/>
  <c r="G247" i="1"/>
  <c r="A248" i="1"/>
  <c r="B248" i="1"/>
  <c r="G248" i="1"/>
  <c r="A249" i="1"/>
  <c r="B249" i="1"/>
  <c r="G249" i="1"/>
  <c r="A250" i="1"/>
  <c r="B250" i="1"/>
  <c r="G250" i="1"/>
  <c r="A251" i="1"/>
  <c r="B251" i="1"/>
  <c r="G251" i="1"/>
  <c r="A252" i="1"/>
  <c r="B252" i="1"/>
  <c r="G252" i="1"/>
  <c r="A253" i="1"/>
  <c r="B253" i="1"/>
  <c r="G253" i="1"/>
  <c r="A254" i="1"/>
  <c r="B254" i="1"/>
  <c r="G254" i="1"/>
  <c r="A255" i="1"/>
  <c r="B255" i="1"/>
  <c r="G255" i="1"/>
  <c r="A256" i="1"/>
  <c r="B256" i="1"/>
  <c r="G256" i="1"/>
  <c r="A257" i="1"/>
  <c r="B257" i="1"/>
  <c r="G257" i="1"/>
  <c r="A258" i="1"/>
  <c r="B258" i="1"/>
  <c r="G258" i="1"/>
  <c r="A259" i="1"/>
  <c r="B259" i="1"/>
  <c r="G259" i="1"/>
  <c r="A260" i="1"/>
  <c r="B260" i="1"/>
  <c r="G260" i="1"/>
  <c r="A261" i="1"/>
  <c r="B261" i="1"/>
  <c r="G261" i="1"/>
  <c r="A262" i="1"/>
  <c r="B262" i="1"/>
  <c r="G262" i="1"/>
  <c r="A263" i="1"/>
  <c r="B263" i="1"/>
  <c r="G263" i="1"/>
  <c r="A264" i="1"/>
  <c r="B264" i="1"/>
  <c r="G264" i="1"/>
  <c r="A265" i="1"/>
  <c r="B265" i="1"/>
  <c r="G265" i="1"/>
  <c r="A266" i="1"/>
  <c r="B266" i="1"/>
  <c r="G266" i="1"/>
  <c r="A267" i="1"/>
  <c r="B267" i="1"/>
  <c r="G267" i="1"/>
  <c r="A268" i="1"/>
  <c r="B268" i="1"/>
  <c r="G268" i="1"/>
  <c r="A269" i="1"/>
  <c r="B269" i="1"/>
  <c r="G269" i="1"/>
  <c r="A270" i="1"/>
  <c r="B270" i="1"/>
  <c r="G270" i="1"/>
  <c r="A271" i="1"/>
  <c r="B271" i="1"/>
  <c r="G271" i="1"/>
  <c r="A272" i="1"/>
  <c r="B272" i="1"/>
  <c r="G272" i="1"/>
  <c r="A273" i="1"/>
  <c r="B273" i="1"/>
  <c r="G273" i="1"/>
  <c r="A274" i="1"/>
  <c r="B274" i="1"/>
  <c r="G274" i="1"/>
  <c r="A275" i="1"/>
  <c r="B275" i="1"/>
  <c r="G275" i="1"/>
  <c r="A276" i="1"/>
  <c r="B276" i="1"/>
  <c r="G276" i="1"/>
  <c r="A277" i="1"/>
  <c r="B277" i="1"/>
  <c r="G277" i="1"/>
  <c r="A278" i="1"/>
  <c r="B278" i="1"/>
  <c r="G278" i="1"/>
  <c r="A279" i="1"/>
  <c r="B279" i="1"/>
  <c r="G279" i="1"/>
</calcChain>
</file>

<file path=xl/sharedStrings.xml><?xml version="1.0" encoding="utf-8"?>
<sst xmlns="http://schemas.openxmlformats.org/spreadsheetml/2006/main" count="1641" uniqueCount="411">
  <si>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</si>
  <si>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</si>
  <si>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</si>
  <si>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</si>
  <si>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</si>
  <si>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</si>
  <si>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</si>
  <si>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</si>
  <si>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</si>
  <si>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</si>
  <si>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</si>
  <si>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</si>
  <si>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</si>
  <si>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</si>
  <si>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</si>
  <si>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</si>
  <si>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</si>
  <si>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</si>
  <si>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</si>
  <si>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</si>
  <si>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</si>
  <si>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Milikapiti</t>
  </si>
  <si>
    <t>Y</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</si>
  <si>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</si>
  <si>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</si>
  <si>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</si>
  <si>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</si>
  <si>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Ethnobotanist Cease Wyss shares plant knowledge; Kai shows makes punk rock cabbage!</t>
  </si>
  <si>
    <t>Earth Science</t>
  </si>
  <si>
    <t xml:space="preserve">My Animal Friends </t>
  </si>
  <si>
    <t>A unique look at the early life and development of young animals, edited and narrated from the viewpoint of the animals themselves.</t>
  </si>
  <si>
    <t>USA</t>
  </si>
  <si>
    <t>Molly Of Denali</t>
  </si>
  <si>
    <t>Suki digs up an old bone tool covered with markings, making an important archeological discovery. Molly announces a contest to design an original flag for the Denali Trading Post.</t>
  </si>
  <si>
    <t>Suki's Bone / Brand New Flag</t>
  </si>
  <si>
    <t>Raven's Quest</t>
  </si>
  <si>
    <t xml:space="preserve">a w </t>
  </si>
  <si>
    <t>Kikpesan just turned 13. She's from the Mi'kmaq Nation and she lives in Esgenoopetitj, New Brunswick. Kikpesan is an accomplished archer, she has competed at the New Brunswisk Indian Summer Games.</t>
  </si>
  <si>
    <t>Kikpesan</t>
  </si>
  <si>
    <t>Pom Pom</t>
  </si>
  <si>
    <t>The irreverent and charming Pompoms are Bla Bla, Jay Jay, Run Run and La La, zany colourful mouths with strong personalities and a penchant for mischief.</t>
  </si>
  <si>
    <t>FRANCE</t>
  </si>
  <si>
    <t>Aussie Bush Tales</t>
  </si>
  <si>
    <t>Three mischievous Aboriginal boys and their cousin Jedda always followed by their dingo puppy Snowy, go exploring and investigate new and exciting mysteries in the Aussie Bush.</t>
  </si>
  <si>
    <t>Camels On The Run</t>
  </si>
  <si>
    <t>Waabiny Time</t>
  </si>
  <si>
    <t>Noongar people have been solid tool makers for a long, long time. Karli, the boomerang and kitj, the spear are very useful tools.</t>
  </si>
  <si>
    <t>Traditional Tools</t>
  </si>
  <si>
    <t>Welcome to Wapos Bay</t>
  </si>
  <si>
    <t>The kids of Wapos Bay love adventure. Their playground is a vast area that's been home to their Cree ancestors for millennia. As they explore the world around them, they learn respect and cooperation.</t>
  </si>
  <si>
    <t>Lights Camera Action</t>
  </si>
  <si>
    <t>Bushwhacked</t>
  </si>
  <si>
    <t>It's an invitation-only trip for the well-traveled hosts to the remote Crocodile Islands located off the coast of North East Arnhem Land - a small speck of sand in the Arafura Sea.</t>
  </si>
  <si>
    <t>Croc Island Rangers</t>
  </si>
  <si>
    <t>Wkfl Women</t>
  </si>
  <si>
    <t>NC</t>
  </si>
  <si>
    <t>High octane women's AFL from Broome, WA.</t>
  </si>
  <si>
    <t xml:space="preserve"> </t>
  </si>
  <si>
    <t>Afl: Wkfl 2021</t>
  </si>
  <si>
    <t>Fast paced aerial action with plenty of run and carry from the WKFL in Broome.</t>
  </si>
  <si>
    <t>Motor Sport: Dakar Rally 2021</t>
  </si>
  <si>
    <t>All the best moments and highlights from the Dakar Rally 2021. International Motor Sports 2021.</t>
  </si>
  <si>
    <t>SAUDI ARABIA</t>
  </si>
  <si>
    <t>Serie A Femminile</t>
  </si>
  <si>
    <t>Enjoy the style and class of top-flight women’s football from Italy.</t>
  </si>
  <si>
    <t>ITALY</t>
  </si>
  <si>
    <t>Big Rivers Afl</t>
  </si>
  <si>
    <t>Big Rivers AFL Grand Final from the Northern Territory.</t>
  </si>
  <si>
    <t>Softball SA Premier League</t>
  </si>
  <si>
    <t>Hard hitting, fast pitching, base running action from the best women in the Adelaide club competition.</t>
  </si>
  <si>
    <t>Nitv News: Nula 2021</t>
  </si>
  <si>
    <t>Natalie Ahmat and our team of Aboriginal journalists across the country deliver the news that you need to know from a unique Indigenous perspective.</t>
  </si>
  <si>
    <t>Artefact</t>
  </si>
  <si>
    <t>The hero artefact is the Puketoi kete. Like a travelling suitcase, it contained several practical items used by early Maori as they moved around the South Island.</t>
  </si>
  <si>
    <t>Tangata Whenua</t>
  </si>
  <si>
    <t>NEW ZEALAND</t>
  </si>
  <si>
    <t xml:space="preserve">Nitv News Update </t>
  </si>
  <si>
    <t>The latest news from the oldest living culture, NITV delivers Australian stories from an Indigenous perspective.</t>
  </si>
  <si>
    <t>Nitv News Update 2021</t>
  </si>
  <si>
    <t>First Australians</t>
  </si>
  <si>
    <t xml:space="preserve">q </t>
  </si>
  <si>
    <t>It is a myth that the first Australians were eradicated in Tasmania. It should be their resilience, in spite of the impact of white settlement, which is embodied in myth.</t>
  </si>
  <si>
    <t>Her Will To Survive</t>
  </si>
  <si>
    <t>Totem And Ore</t>
  </si>
  <si>
    <t xml:space="preserve">a n </t>
  </si>
  <si>
    <t>In Australia, Indigenous communities have had to live with nuclear weapons testing since the 1940's, infecting communities with the effects of radioactive fallout and nucelar waste dumps.</t>
  </si>
  <si>
    <t>Sunny And The Dark Horse</t>
  </si>
  <si>
    <t>M</t>
  </si>
  <si>
    <t xml:space="preserve">a </t>
  </si>
  <si>
    <t>The story of an Aboriginal stockman and his family at Collum Collum and their growing passion for 'picnic raving' on bush tracks in New South Wales.</t>
  </si>
  <si>
    <t>Other Side Of The Rock</t>
  </si>
  <si>
    <t>Other side of the Rock concert held in Mutitjulu celebrating 30 years of the iconic song Solid Rock</t>
  </si>
  <si>
    <t xml:space="preserve">Going Places With Ernie Dingo </t>
  </si>
  <si>
    <t>In the heart of the Murraylands, Ernie cruises on a historic paddle steamer, meets a keeper of African carnivores, learns the life of a Romani elder, and shares a special moment with David Gulpilil.</t>
  </si>
  <si>
    <t>Murraylands</t>
  </si>
  <si>
    <t>Renmark</t>
  </si>
  <si>
    <t>Our Science Questers go in search of star knowledge and build a medicine wheel; Kai shows us how to make a homemade star projector.</t>
  </si>
  <si>
    <t>Geology</t>
  </si>
  <si>
    <t>It's been a long winter in Qyah, and everyone is out of birch syrup. Molly and her Dad are shocked when Travis, a tourist, announces that the goal of his expedition is to find a living woolly mammoth.</t>
  </si>
  <si>
    <t>Sap Season / Book Of Mammoths</t>
  </si>
  <si>
    <t>Wiingashk is an 11-year-old boy from Sault Ste. Marie, Ontario. He's Ojibwe. Wiingashk loves to hang out with his father and together they practice archery and go hunting in the bush.</t>
  </si>
  <si>
    <t>Wiingashk</t>
  </si>
  <si>
    <t>Pirates Of The Billabong</t>
  </si>
  <si>
    <t>Do you feel djoorabiny, do you feel happy? Or do you feel menditj, do you feel sick? Make sure you share how you feel with someone who cares. It's moorditj koolangka!</t>
  </si>
  <si>
    <t>Feelings</t>
  </si>
  <si>
    <t>Dance Dance</t>
  </si>
  <si>
    <t>Join Kamil and Kayne on a Top End croc tale tinged with urgency and jeopardy and featuring some of the most spectacular scenery in the country.</t>
  </si>
  <si>
    <t>Croc Eggs</t>
  </si>
  <si>
    <t xml:space="preserve">Bamay </t>
  </si>
  <si>
    <t>BAMAY is back with more slow TV. In this episode we showcase beautiful Arrernte and Warlpiri country - with locations such as Mparntwe Alice Springs and the Ellery Creek Big Hole.</t>
  </si>
  <si>
    <t>Arrernte Country - Mparntwe Alice Springs</t>
  </si>
  <si>
    <t>Going For The Gold</t>
  </si>
  <si>
    <t>Bino And Fino</t>
  </si>
  <si>
    <t>One afternoon there is a power cut. Zeena teaches them about the wonders of electricity and takes them on a journey to where it comes from.</t>
  </si>
  <si>
    <t>Where Does Electricty Come From</t>
  </si>
  <si>
    <t>AFRICA</t>
  </si>
  <si>
    <t>Mustangs FC</t>
  </si>
  <si>
    <t>Lara tells Marnie that Gabe has a crush on her. But Marnie can't imagine kissing Gabe, or can she? Determined to move the budding romance forward, Lara organises a party.</t>
  </si>
  <si>
    <t>Otp</t>
  </si>
  <si>
    <t>Grace Beside Me</t>
  </si>
  <si>
    <t>Fuzzy tries to help Cat settle into her new home but a moody teenage ghost has other plans.</t>
  </si>
  <si>
    <t>Shortland Street</t>
  </si>
  <si>
    <t xml:space="preserve">a d l v w </t>
  </si>
  <si>
    <t>Although focused on caring for Marty and Leanne, Nicole's uneasy around Maeve, hurt that she accepted a gift from Theo and didn't declare it.</t>
  </si>
  <si>
    <t>The Chefs' Line</t>
  </si>
  <si>
    <t>Watch apprentice chef Felicity from top Melbourne Greek restaurant, Elyros, go up against four passionate home cooks in a classic Dips battle.</t>
  </si>
  <si>
    <t>Greek</t>
  </si>
  <si>
    <t>The 77 Percent</t>
  </si>
  <si>
    <t>Africa is home to a large number of youth as they constitute 77 per cent of the continent's population. A few ambitious youngsters come together to share their vision for the continent's future.</t>
  </si>
  <si>
    <t>GERMANY</t>
  </si>
  <si>
    <t>Karena And Kasey's Foreign Flavours</t>
  </si>
  <si>
    <t>In Arizona, Karena and Kasey meet Nephi Craig, a ground breaking and inspiring Native American chef. Nephi cooks not only for the food, but also as a way to connect with cultural traditions.</t>
  </si>
  <si>
    <t>Arizona</t>
  </si>
  <si>
    <t xml:space="preserve">Our Stories </t>
  </si>
  <si>
    <t xml:space="preserve">a q </t>
  </si>
  <si>
    <t>It's not every day you come across an 83-year-old still working fulltime and living life to the fullest, but that's exactly what 2019 NAIDOC Award recipient Aunty Thelma Weston is doing.</t>
  </si>
  <si>
    <t>Aunty Thelma</t>
  </si>
  <si>
    <t>Keep Calm And Decolonize</t>
  </si>
  <si>
    <t>A young woman, guided by Spider-Woman, must overcome colonial history and education to find herself. Michif director and animator Amanda Strong combines puppets and stop-motion.</t>
  </si>
  <si>
    <t>Flood</t>
  </si>
  <si>
    <t>Road Open</t>
  </si>
  <si>
    <t>Stories from the Holy Rosary School and community in Derby, Western Australia.</t>
  </si>
  <si>
    <t>Derby - Holy Rosary</t>
  </si>
  <si>
    <t>Through The Wormhole</t>
  </si>
  <si>
    <t>The force that holds us to the surface of the earth, and holds the earth in orbit around the sun, may be a trick of the mind. We feel it, but it may not be real. Is gravity an illusion?</t>
  </si>
  <si>
    <t>Is Gravity An Illusion?</t>
  </si>
  <si>
    <t>Karla Grant Presents</t>
  </si>
  <si>
    <t>A local TV producer in Iqaluit, Stacey Aglok Macdonald, struggles to make a show entirely in Inuktitut, while fisherman Shawn Buckley struggles to store his boat for the winter.</t>
  </si>
  <si>
    <t>True North Calling: New Beginnings</t>
  </si>
  <si>
    <t>Neighbors</t>
  </si>
  <si>
    <t>An observational documentary about people with mental illness who leave their institution after decades spent in isolation and once they get out try to put their shattered lives back together.</t>
  </si>
  <si>
    <t>CROATIA</t>
  </si>
  <si>
    <t>Te Ao With Moana</t>
  </si>
  <si>
    <t>A weekly current-affairs show that examines New Zealand and international stories through a Maori lens.</t>
  </si>
  <si>
    <t xml:space="preserve">Elsta Foy </t>
  </si>
  <si>
    <t>The story of a true maverick and renaissance woman Elsta Foy, a Walman Yawuru Elder of Broome and a pioneer of Indigenous health services, who became the first Indigenous health worker trained in WA.</t>
  </si>
  <si>
    <t>Transcendent</t>
  </si>
  <si>
    <t xml:space="preserve">a s </t>
  </si>
  <si>
    <t>Nya reluctantly agrees to go on a blind date set up by Bambiana. Christina takes the next step in her desire to become a police officer while her friend Rico continues to pursue her.</t>
  </si>
  <si>
    <t>Reality Checks</t>
  </si>
  <si>
    <t>Bambiana consults with a therapist while contemplating gender reassignment surgery and the ladies ramp up their dance routine for San Francisco Pride.</t>
  </si>
  <si>
    <t>Eye Of The Beholder</t>
  </si>
  <si>
    <t>Daly River</t>
  </si>
  <si>
    <t>Professor Shawn Desaulniers says numbers are everywhere; can you solve a Rubiks cube?</t>
  </si>
  <si>
    <t>Math</t>
  </si>
  <si>
    <t>Molly is entrusted with her Grandpa's secret nivagi recipe for the Qyah Ice Cream Competition, she's determined to make a winning dish. Molly can't wait to help Nina and Dr Antigone band baby cranes.</t>
  </si>
  <si>
    <t>New Nivagi / Crane Song</t>
  </si>
  <si>
    <t>Skawennahawi is a 9-year-old Mohawk girl from Ottawa, Ontario. She loves to hang out with her best friend, Eliane, and together they go to swim team practice and make a delicious Shepherd's Pie.</t>
  </si>
  <si>
    <t>Skawennahawi</t>
  </si>
  <si>
    <t>Wedge Tailed Eagle</t>
  </si>
  <si>
    <t>There are maar keny bonar, six seasons. Birak is hot time, time for djiba-djobaliny, swimming time.</t>
  </si>
  <si>
    <t>Seasons And Weather</t>
  </si>
  <si>
    <t>Raiders Of The Lost Art</t>
  </si>
  <si>
    <t>A matchmaking mission that takes Kayne and Kamil to Lake Eyre and Cooper Pedy, but far from romantic, this adventure involves the world's most venomous snake!</t>
  </si>
  <si>
    <t>Inland Taipan</t>
  </si>
  <si>
    <t xml:space="preserve">Pacific Lockdown: Sea Of Resilience </t>
  </si>
  <si>
    <t>The Pacific's response to the Covid-19 pandemic has been one of self-reliance and resilience: turning to its communities and churches, its lands and seas.</t>
  </si>
  <si>
    <t>Emptying The Tank</t>
  </si>
  <si>
    <t>The story of an up and coming female MMA athlete, exploring what makes her so determined to rise to the top of the extremely competitive world of mixed martial arts.</t>
  </si>
  <si>
    <t>Raven Power</t>
  </si>
  <si>
    <t>Bino and Fino are building a spaceship in their front yard.</t>
  </si>
  <si>
    <t>Into Space</t>
  </si>
  <si>
    <t>At a tournament, the Mustangs are thrashed by the Wildcats in the first round. Do they need a new captain to pull the team together?</t>
  </si>
  <si>
    <t>Kick It Like A Girl</t>
  </si>
  <si>
    <t>Lola is in grave danger, but will Fuzzy help her and save the forest in time?</t>
  </si>
  <si>
    <t>Battle Of Lola's Forest, The</t>
  </si>
  <si>
    <t xml:space="preserve">a l v </t>
  </si>
  <si>
    <t>Boyd is at his lowest ebb when he gets a call from Eve, assuring him the boys are fine. But Boyd unleashes on her, threatening police, and Eve hangs up.</t>
  </si>
  <si>
    <t>Shortland Street Series 3 2021 Ep 42</t>
  </si>
  <si>
    <t>Watch station chef Sean from top Melbourne Greek restaurant, Elyros, go up against three passionate home cooks in the ultimate Savoury Greek Pastry challenge.</t>
  </si>
  <si>
    <t>Toa Hunter Gatherer</t>
  </si>
  <si>
    <t>Owen Boynton takes us on a journey through the beautiful scenery of New Zealand. With the help of local experts, he unearths historical approaches to hunting, fishing and bushcraft practices.</t>
  </si>
  <si>
    <t>African Americans: Many Rivers To Cross</t>
  </si>
  <si>
    <t xml:space="preserve">a v </t>
  </si>
  <si>
    <t>Examines the long road to civil rights, when the deep contradictions in American society finally became unsustainable.</t>
  </si>
  <si>
    <t>Rise!</t>
  </si>
  <si>
    <t>The Point</t>
  </si>
  <si>
    <t>Join John Paul Janke for a cutting analysis of the week in Indigenous Affairs and a unique perspective on the latest domestic and international news.</t>
  </si>
  <si>
    <t xml:space="preserve">Living Black </t>
  </si>
  <si>
    <t>Life has had it struggles for couple Keenan Mundine and Carly Stanley, but battling domestic violence was something they didn't expect to have to overcome. Join Karla Grant for this important story.</t>
  </si>
  <si>
    <t>Carly And Keenan: Struggle Of Our Lives</t>
  </si>
  <si>
    <t xml:space="preserve">42 To 1 </t>
  </si>
  <si>
    <t>Buster Douglas defied logic and the odds when he beat Iron Mike Tyson in 10 rounds.</t>
  </si>
  <si>
    <t>The Fade</t>
  </si>
  <si>
    <t xml:space="preserve">a l </t>
  </si>
  <si>
    <t>Unravels what barbering really means to four men, what inspires their desire to succeed and explores the cultural importance of barbering as an institution throughout marginalized communities.</t>
  </si>
  <si>
    <t>GHANA</t>
  </si>
  <si>
    <t>Songlines on Screen</t>
  </si>
  <si>
    <t>Yarripiri the giant ancestral taipan created the Jardiwanpa Songline through his journey, bringing songs, law and the Jardiwanpa fire ceremony to Warlpiri people.</t>
  </si>
  <si>
    <t>Yarripiri's Journey</t>
  </si>
  <si>
    <t>Kalgoorlie</t>
  </si>
  <si>
    <t>Celebrated artists Sonny Assu and Dionne Paul make art and show us how fascinating the world of colours and design can be.</t>
  </si>
  <si>
    <t>Science Of Art</t>
  </si>
  <si>
    <t>Oscar has dreamed about participating in Qyah's fiddle festival and becoming a champion fiddler. On the way to the dance at the Tribal Hall, Molly and Trini find themselves covered in mink stink.</t>
  </si>
  <si>
    <t>Fiddle Of Nowhere / A Splash Of Mink</t>
  </si>
  <si>
    <t>Myles is a 10-year-old Ojibwe boy from Brandon, Manitoba. He demonstrates how to make a dream catcher with his sisters and, while at school, how to build a traditional drum from hide and wood.</t>
  </si>
  <si>
    <t>Myles</t>
  </si>
  <si>
    <t>Drifting Desert Sand</t>
  </si>
  <si>
    <t>Celebrate Nyoongar Culture and learn more about our country with Waabiny Time</t>
  </si>
  <si>
    <t>The Gold Coast is normally associated with sunshine and beach holidays, but a trawl through the canals and rivers of the Gold Coast will prove anything but a holiday for the Bushwhacked co-hosts.</t>
  </si>
  <si>
    <t>Bull Sharks</t>
  </si>
  <si>
    <t>The Dream Of Love Interview</t>
  </si>
  <si>
    <t>Conversations with iconic Australian filmmaker Lawrence Johnston</t>
  </si>
  <si>
    <t>Twelve Canoes</t>
  </si>
  <si>
    <t xml:space="preserve">a n q </t>
  </si>
  <si>
    <t>We live in Arnhem Land, in Northern Territory of Australia. For long time our people have wanted to show our culture to the world. We made that film, Ten Canoes. That was really the beginning of it.</t>
  </si>
  <si>
    <t>Bino and Fino learn to ride their bikes safely.</t>
  </si>
  <si>
    <t>Ride Safely</t>
  </si>
  <si>
    <t>Marnie's hunch about Ruby going to the Wildcats turns out to be right, so she and Liv organise a nachos night in an attempt to get her to stay.</t>
  </si>
  <si>
    <t>Oh Em Gee</t>
  </si>
  <si>
    <t>Fuzzy is set on having a normal 13th birthday, but the Ancestors have other plans.</t>
  </si>
  <si>
    <t>Spooky Month</t>
  </si>
  <si>
    <t>Tess takes over Frank's defence, but the Warner lawyers can't hasten his bail hearing. Karl reconciles with Chris, who gives his blessing to Karl and Tess as a couple.</t>
  </si>
  <si>
    <t>Watch sous chef Hamish from top Melbourne Greek restaurant, Elyros, go up against two passionate home cooks in a bid to make the best classic Yoghurt Dessert.</t>
  </si>
  <si>
    <t>Karena and Kasey travel to Sri Lanka to discover one of the world's most underrated cuisines.</t>
  </si>
  <si>
    <t>Sri Lanka</t>
  </si>
  <si>
    <t>Our Stories</t>
  </si>
  <si>
    <t>Aboriginal people have gathered and hunted bush tucker as ceremony on the Foreshore for generations, but recent human impacts on the ecosystem are forcing Traditional owners to adapt.</t>
  </si>
  <si>
    <t>Foreshore</t>
  </si>
  <si>
    <t>Welcome To Country</t>
  </si>
  <si>
    <t xml:space="preserve">l </t>
  </si>
  <si>
    <t>When a hotshot public servant is sent to a remote Aboriginal community to prepare for the Prime Minister's visit, he quickly learns the true meaning of Welcome to Country.</t>
  </si>
  <si>
    <t>The Casketeers</t>
  </si>
  <si>
    <t>With Tipene Funerals storing bodies during COVID-19, Francis goes on a shopping spree to decorate the freezer and the loss of a young mother resonates through her community.</t>
  </si>
  <si>
    <t>Wellington Paranormal</t>
  </si>
  <si>
    <t xml:space="preserve">d </t>
  </si>
  <si>
    <t>After finding footage of a camper being abducted by a large hairy creature, the cops decide to head for the bush. Sarge believes it to be a Maero or Sasquatch-type creature from Maori mythology.</t>
  </si>
  <si>
    <t>Te Maero</t>
  </si>
  <si>
    <t>Living Black</t>
  </si>
  <si>
    <t>Karla Grant speaks with Dr Michael Mosley about why Type 2 diabetes is so prevalent in First Nations communities and discusses realistic ways to combat this preventable disease.</t>
  </si>
  <si>
    <t>Dr Michael Mosley - Health Revolution</t>
  </si>
  <si>
    <t>Red Earth Uncovered</t>
  </si>
  <si>
    <t>Tom tells Shayla to head to the Okanagan to begin her search of lake monsters and flesh out the 'Ogopogo' legend.</t>
  </si>
  <si>
    <t>N'ha-A-Itk In The Deep Part 1</t>
  </si>
  <si>
    <t>Skindigenous</t>
  </si>
  <si>
    <t>Metis artist Amy Malbeuf's insatiable appetite for new creative outlets has led her to work in many artistic fields, including traditional Indigenous tattooing.</t>
  </si>
  <si>
    <t>Alberta</t>
  </si>
  <si>
    <t xml:space="preserve">w </t>
  </si>
  <si>
    <t>The Mentawai people inhabit a group of islands west of Sumatra, in Indonesia. For centuries, they have practiced a form of shamanism in which the art of tattoo plays an integral role.</t>
  </si>
  <si>
    <t>Indonesia</t>
  </si>
  <si>
    <t>Wild Kai Legends</t>
  </si>
  <si>
    <t>Jack heads down through the Marlborough back-blocks to hunt wild boar with his old mate Rusty.</t>
  </si>
  <si>
    <t>Blenheim Pig Hunt</t>
  </si>
  <si>
    <t>Hunting Aotearoa</t>
  </si>
  <si>
    <t>MA</t>
  </si>
  <si>
    <t>We continue Glen's trip down memory lane in the Waitotara valley before heading to the oldest southern town of Riverton in search for some big boar.</t>
  </si>
  <si>
    <t>Waitotara Valley And Riverton</t>
  </si>
  <si>
    <t>Songs From The Inside</t>
  </si>
  <si>
    <t xml:space="preserve">d l </t>
  </si>
  <si>
    <t>The first strands of talent begin to appear as students warm to music sessions; confront tough choices and a young songbird emerges.</t>
  </si>
  <si>
    <t>Bamay</t>
  </si>
  <si>
    <t>A slow TV showcase of the stunning landscapes found in Tharawal &amp; Inningai Country</t>
  </si>
  <si>
    <t>Tharawal &amp; Inningai Country</t>
  </si>
  <si>
    <t>Wadeye</t>
  </si>
  <si>
    <t>Isa celebrates the awesome accomplishments of Senator Lillian Dyck, a neuroscientist, and we learn how to make glue out of milk!</t>
  </si>
  <si>
    <t>Chemistry</t>
  </si>
  <si>
    <t>When one of Connie's prized turkeys goes missing on Molly and Tooey's watch, it's up to them to track it down, Molly, Tooey, and Trini decide to build their own sailboat and voyage to distant waters.</t>
  </si>
  <si>
    <t>Reading The Mud / Unsinkable Molly Mabray</t>
  </si>
  <si>
    <t>Alexciia is a 9-year-old girl from the Blackfoot Nation. She lives in Calgary, Alberta. Alexciia loves to dance and she demonstrates a jingle dance and a hoop dance.</t>
  </si>
  <si>
    <t>Alexciia</t>
  </si>
  <si>
    <t>Marlee's Gift To Jedda</t>
  </si>
  <si>
    <t>Dance Monkey Dance</t>
  </si>
  <si>
    <t>Kayne and Kamil are heading to the Apple Island in the name of platypus population research, and to uncover a little known dangerous characteristic of this popular species.</t>
  </si>
  <si>
    <t>Platypus</t>
  </si>
  <si>
    <t>Artie: Our Tribute To A Legend</t>
  </si>
  <si>
    <t>We remember and celebrate the life and achievements of the late great Arthur Beetson. Hosted by Brad Cooke and Mark Beetson.</t>
  </si>
  <si>
    <t xml:space="preserve">Bino And Fino </t>
  </si>
  <si>
    <t>The morning after a big storm, Bino and Fino are excited about a huge puddle made by the rain.</t>
  </si>
  <si>
    <t>Where Did My Puddle Go</t>
  </si>
  <si>
    <t>When Lara sucks up to the mansplaining Tom, Marnie gets mad. But when Lara dives like a diva and gets awarded a dodgy free kick, Marnie totally loses it.</t>
  </si>
  <si>
    <t>Flawless</t>
  </si>
  <si>
    <t>Fuzzy is visited by the spirit of a bushranger with a long lost treasure.</t>
  </si>
  <si>
    <t>Black Hat's Treasure</t>
  </si>
  <si>
    <t>Leanne flees from Nicole's judgmental attitude, holing up at The IV. When Ros, who is staying there too, reaches out in kindness, Leanne misconstrues and backs her off.</t>
  </si>
  <si>
    <t>Watch Head Chef Jarrod Smith from top Melbourne Greek restaurant, Elyros, face off against this week's final home cook, Yanni, in the ultimate David vs Goliath battle.</t>
  </si>
  <si>
    <t>Pete And Pio's Kai Safari</t>
  </si>
  <si>
    <t>The boys catch up with local whanau to harvest a tasty collection of kaimoana to prepare and cook up. Kahawai, fresh green lipped mussels, pipi, and flounder just to tease the palate.</t>
  </si>
  <si>
    <t>Maketu</t>
  </si>
  <si>
    <t>Karena and Kasey go off the beaten track in Fiji to a village near the lesser known town of Savusavu where they cook for a local group of village families.</t>
  </si>
  <si>
    <t>Fiji</t>
  </si>
  <si>
    <t>A grandfather faces the struggle of maintaining his Alian Kastom to hunt, cook share and showcase cultural feastings. In an ever-changing landscape, will Cooking Kastom be possible in the future?</t>
  </si>
  <si>
    <t>Cooking Kastom</t>
  </si>
  <si>
    <t>Marco's Oriental Noodles explores the question of what happens to the colonizer when his colony evolves beyond his vision/control/understanding.</t>
  </si>
  <si>
    <t>Marco's Oriental Noodles</t>
  </si>
  <si>
    <t>Ernie visits Katherine and meets up with a visionary, a landscape photographer, and a river guide who shares stories of the world famous Nitmiluk Gorge.</t>
  </si>
  <si>
    <t>Nitmiluk - Katherine Gorge</t>
  </si>
  <si>
    <t>Bedevil</t>
  </si>
  <si>
    <t>Bedevil is a trilogy of Indigenous supernatural tales.</t>
  </si>
  <si>
    <t>Hand Talk Bush Hunt</t>
  </si>
  <si>
    <t>Handsigns (Marumpu Wangka) are used to communicate for a variety of purposes by Aboriginal people across Australia. These four short videos highlight their use by Kukatja people in WA.</t>
  </si>
  <si>
    <t>Areyonga</t>
  </si>
  <si>
    <t>Isa asks what can we learn from rivers while our Science Questers explore how rivers as an important part of food systems and travel today and for our ancestors.</t>
  </si>
  <si>
    <t>Rivers</t>
  </si>
  <si>
    <t>Molly and the gang organize an outhouse race to determine who will become 'Winter Champions'. Great Aunt Merna keeps losing her keys, Molly creates a video to help Merna train her dog to find them.</t>
  </si>
  <si>
    <t>Winter Champions / Hus-Keys</t>
  </si>
  <si>
    <t>Phenix is an 8-year-old Mi'kmaq boy from Gesgapegiag, Quebec. He helps out at his grandparents' sugar shack making maple syrup from sap and he shows us how it's done.</t>
  </si>
  <si>
    <t>Phenix</t>
  </si>
  <si>
    <t>Rats In The Mia Mia</t>
  </si>
  <si>
    <t>Self Improvement</t>
  </si>
  <si>
    <t>Kayne and Kamil are on a journey to the Epping Forest National Park in central Queensland to meet the once thought extinct, but still critically endangered, Hairy-Nosed Wombat.</t>
  </si>
  <si>
    <t>Hairy Nosed Wombat</t>
  </si>
  <si>
    <t>Stockman's Strategy</t>
  </si>
  <si>
    <t>On Collum Collum station in northern NSW, Sunny Bancroft takes a patient approach to managing his horses and training up Shane Gordon - his 16 year old trainee.</t>
  </si>
  <si>
    <t>A slow TV showcase of the stunning landscapes found in Wiradjuri Country along the waters of the Murrumbidgee River.</t>
  </si>
  <si>
    <t>Murrumbidgee River - Wiradjuri Country</t>
  </si>
  <si>
    <t>Music from the Tamworth Country Music Festival 2008, hosted by Troy Cassar-Daley, this episode features The Flood.</t>
  </si>
  <si>
    <t>Bino and Fino learn about the Great Walls of Benin of the Benin Kingdom.</t>
  </si>
  <si>
    <t>After a disappointing mark at school, Anusha throws herself into developing strategies for the team. But as her perfectionist friend unravels, Bella gets more and more concerned about Anusha.</t>
  </si>
  <si>
    <t>Ruok?</t>
  </si>
  <si>
    <t>Fuzzy tries to protect Yar by telling him to blend in, but learns that sometimes standing out is better.</t>
  </si>
  <si>
    <t>Yarn For Yar</t>
  </si>
  <si>
    <t xml:space="preserve">Roshan takes Desdemona into questioning after confessing to the hit and run, but cannot charge her until there's evidence, so lets her go. </t>
  </si>
  <si>
    <t>Judge Melissa Leong takes us inside the kitchen of top Melbourne Greek restaurant, Elyros. Melissa and the chefs' line will reminisce about the week and delve into some delicious new dishes.</t>
  </si>
  <si>
    <t xml:space="preserve">Pete and Pio head to Te Waipounamu to meet the Love whanau based on Arapawa Island. </t>
  </si>
  <si>
    <t>Arapawa</t>
  </si>
  <si>
    <t>Karena and Kasey meet one of Malaysia's most loved chefs and travel to historic Georgetown in Penang where they learn about the local cooking style Nyonya.</t>
  </si>
  <si>
    <t>Malaysia</t>
  </si>
  <si>
    <t xml:space="preserve">Storm Boy </t>
  </si>
  <si>
    <t>Mike is a lonely boy living in a coastal wilderness with his reclusive father. In search of friendship, he encounters an Indigenous man, and the two form a bond in the care of three pelican chicks.</t>
  </si>
  <si>
    <t>Bedtime Stories</t>
  </si>
  <si>
    <t>Kathleen Wallace tells the story of Arlewarrere (Whirly Brothers) in the Arrernte language.</t>
  </si>
  <si>
    <t>Whirly Brothers</t>
  </si>
  <si>
    <t>Swim Team</t>
  </si>
  <si>
    <t>In New Jersey, the parents of a boy on the autism spectrum form a competitive swim team, recruiting diverse teens on the spectrum.</t>
  </si>
  <si>
    <t>Boy Nomad</t>
  </si>
  <si>
    <t>Boy Nomad follows a year in the life of 9-year old Janibek, who lives with his family in Mongolia's Altai Mountains.</t>
  </si>
  <si>
    <t>Ballooning</t>
  </si>
  <si>
    <t>We meet with Indigenous fishermen who teach us about respectfully living by the ocean.</t>
  </si>
  <si>
    <t>Life By The Ocean</t>
  </si>
  <si>
    <t>A sensational video turns Molly's excitement about an upcoming dentist visit into panic. It's all fun and secret spy games until Molly and Tooey stumble across a mystery visitor in Qyah.</t>
  </si>
  <si>
    <t>Tooth Or Consequences / Qyah Spy</t>
  </si>
  <si>
    <t>.Gracyn is an 11-year-old Metis girl from Duck Bay, Manitoba. Gracyn is a fabulous square dancer and designs and sews the costumes for her dance troupe.</t>
  </si>
  <si>
    <t>Gracyn</t>
  </si>
  <si>
    <t>Possums On My Roof</t>
  </si>
  <si>
    <t>Patients</t>
  </si>
  <si>
    <t>An epic journey to the sea floor to carry out research on 'a silent assassin', the deadly Cone Snail.</t>
  </si>
  <si>
    <t>Cone Snail</t>
  </si>
  <si>
    <t>Yothu Yindi Tribute Concert</t>
  </si>
  <si>
    <t>A special tribute that recognises the contribution and the legacy that Yothu Yindi has made to our Indigenous voice on the National and International stage.</t>
  </si>
  <si>
    <t>Rugby League: Qmc 2021</t>
  </si>
  <si>
    <t>Big runs, massive hits, and deadly off loads from the Queensland Murri Carnival in Brisbane.</t>
  </si>
  <si>
    <t>Top End T20 Cricket</t>
  </si>
  <si>
    <t>Exciting T20 Cricket action from Darwin.</t>
  </si>
  <si>
    <t xml:space="preserve">Native American News </t>
  </si>
  <si>
    <t>APTN National News</t>
  </si>
  <si>
    <t>News week in review from Canada’s Indigenous broadcaster APTN.</t>
  </si>
  <si>
    <t>In this series return, Ernie take a trip to Bowen to meet traditional owners taking on sea turtle research before meeting up with a couple who show him the stunning Whitsunday passage.</t>
  </si>
  <si>
    <t>Whitsundays</t>
  </si>
  <si>
    <t>We are all at the mercy of the Sun. Its glowing disc sustains nearly all life on Earth. But the Sun also holds a dark secret: someday, it will bathe us in a fiery, planetary holocaust.</t>
  </si>
  <si>
    <t>Can We Survive The Death Of The Sun?</t>
  </si>
  <si>
    <t>Black Sheep</t>
  </si>
  <si>
    <t xml:space="preserve">h v </t>
  </si>
  <si>
    <t>An experiment in genetic engineering turns harmless sheep into blood-thirsty killers that terrorise a sprawling New Zealand farm.</t>
  </si>
  <si>
    <t>Undercover Brother</t>
  </si>
  <si>
    <t xml:space="preserve">l s v </t>
  </si>
  <si>
    <t>Join Eddie Griffin in this infectiously funny spoof as a globe-trotting, funkadelic dude of intrigue, with more cool spy gadgets up his sleeve than you can shake a rocket-launching cigar at.</t>
  </si>
  <si>
    <t>A slow TV showcase of the stunning landscapes found in Darumbal, Ngaro, Guugu Yimithirr, Tiwi &amp; Bathurst Island Country.</t>
  </si>
  <si>
    <t>Darumbal, Ngaro, Guugu Yimithirr, Tiwi &amp; Bathurst Island Country</t>
  </si>
  <si>
    <t>The Wishing Tree</t>
  </si>
  <si>
    <t>The Hardest Lesson</t>
  </si>
  <si>
    <t>The Flood Concert</t>
  </si>
  <si>
    <t>Intune 08</t>
  </si>
  <si>
    <t>The Mighty Walls Of Benin</t>
  </si>
  <si>
    <t xml:space="preserve">Indian Country Today </t>
  </si>
  <si>
    <t>AFL</t>
  </si>
  <si>
    <t>MOTOR SPORTS</t>
  </si>
  <si>
    <t>FOOTBALL</t>
  </si>
  <si>
    <t>SOFTBALL</t>
  </si>
  <si>
    <t>NULA ENCORE</t>
  </si>
  <si>
    <t>DOCUMENTARY SERIES</t>
  </si>
  <si>
    <t>FEATURE DOCUMENTARY</t>
  </si>
  <si>
    <t>KARLA GRANT PRESENTS</t>
  </si>
  <si>
    <t>THE POINT</t>
  </si>
  <si>
    <t>LIVING BLACK</t>
  </si>
  <si>
    <t>THE CASKETEERS</t>
  </si>
  <si>
    <t>COMEDY</t>
  </si>
  <si>
    <t>TRAVEL</t>
  </si>
  <si>
    <t>THURSDAY NIGHT MOVIE</t>
  </si>
  <si>
    <t>THE POINT ENCORE</t>
  </si>
  <si>
    <t>NULA</t>
  </si>
  <si>
    <t>FAMILY MOVIE</t>
  </si>
  <si>
    <t>BEDTIME STORIES</t>
  </si>
  <si>
    <t>FAMILY FRIENDLY  DOCUMENTARY</t>
  </si>
  <si>
    <t>RUGBY LEAGUE</t>
  </si>
  <si>
    <t>CRICKET</t>
  </si>
  <si>
    <t>NATIVE AMERCIAN NEWS</t>
  </si>
  <si>
    <t>APTN NEWS</t>
  </si>
  <si>
    <t>SATURDAY MOVIE</t>
  </si>
  <si>
    <t>NEW DOCUMENTARY</t>
  </si>
  <si>
    <t>SATURDAY LATE MOVIE</t>
  </si>
  <si>
    <t>Week 42: Sunday 10th October to Saturday 16th 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</si>
</sst>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59999389629810485"/>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5" fillId="33" borderId="0" xfId="28" applyFont="1" applyFill="1" applyAlignment="1">
      <alignment wrapText="1"/>
    </xf>
    <xf numFmtId="0" fontId="5" fillId="34" borderId="0" xfId="28"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horizontal="center" vertical="center"/>
    </xf>
    <xf numFmtId="0" fontId="0" fillId="35" borderId="0" xfId="0" applyFill="1" applyAlignment="1">
      <alignment wrapText="1"/>
    </xf>
    <xf numFmtId="0" fontId="18" fillId="0" borderId="0" xfId="0" applyFont="1" applyAlignment="1">
      <alignment horizontal="left"/>
    </xf>
    <xf numFmtId="0" fontId="18" fillId="0" borderId="0" xfId="0" applyFont="1" applyAlignment="1">
      <alignment horizontal="lef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1190625</xdr:colOff>
      <xdr:row>0</xdr:row>
      <xdr:rowOff>4048125</xdr:rowOff>
    </xdr:to>
    <xdr:pic>
      <xdr:nvPicPr>
        <xdr:cNvPr id="1026" name="Picture 1">
          <a:extLst>
            <a:ext uri="{FF2B5EF4-FFF2-40B4-BE49-F238E27FC236}">
              <a16:creationId xmlns:a16="http://schemas.microsoft.com/office/drawing/2014/main" id="{5369F4FE-0888-4E39-8479-90510931A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82100" cy="1800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9"/>
  <sheetViews>
    <sheetView tabSelected="1" workbookViewId="0">
      <pane ySplit="3" topLeftCell="A4" activePane="bottomLeft" state="frozen"/>
      <selection pane="bottomLeft"/>
    </sheetView>
  </sheetViews>
  <sheetFormatPr defaultRowHeight="15" x14ac:dyDescent="0.25"/>
  <cols>
    <col min="1" max="1" width="10.140625" style="1" bestFit="1" customWidth="1"/>
    <col min="2" max="2" width="9.5703125" style="1" bestFit="1" customWidth="1"/>
    <col min="3" max="3" width="26.7109375" style="2" customWidth="1"/>
    <col min="4" max="4" width="34.5703125" style="2" customWidth="1"/>
    <col min="5" max="5" width="12.140625" style="1" bestFit="1" customWidth="1"/>
    <col min="6" max="6" width="15.85546875" style="1" bestFit="1" customWidth="1"/>
    <col min="7" max="7" width="13.5703125" style="1" bestFit="1" customWidth="1"/>
    <col min="8" max="8" width="15.140625" style="1" bestFit="1" customWidth="1"/>
    <col min="9" max="9" width="6.85546875" style="1" bestFit="1" customWidth="1"/>
    <col min="10" max="10" width="18.5703125" style="1" customWidth="1"/>
    <col min="11" max="11" width="32.42578125" style="3" customWidth="1"/>
    <col min="12" max="12" width="16.7109375" style="1" bestFit="1" customWidth="1"/>
    <col min="13" max="13" width="15.5703125" style="1" bestFit="1" customWidth="1"/>
    <col min="14" max="14" width="16.140625" style="1" bestFit="1" customWidth="1"/>
  </cols>
  <sheetData>
    <row r="1" spans="1:14" ht="141.94999999999999" customHeight="1" x14ac:dyDescent="0.25"/>
    <row r="2" spans="1:14" s="9" customFormat="1" ht="15.75" x14ac:dyDescent="0.25">
      <c r="A2" s="9" t="s">
        <v>410</v>
      </c>
      <c r="C2" s="10"/>
      <c r="D2" s="10"/>
      <c r="K2" s="10"/>
    </row>
    <row r="3" spans="1:14" x14ac:dyDescent="0.25">
      <c r="A3" s="1" t="s">
        <v>0</v>
      </c>
      <c r="B3" s="1" t="s">
        <v>1</v>
      </c>
      <c r="C3" s="2" t="s">
        <v>2</v>
      </c>
      <c r="D3" s="2" t="s">
        <v>6</v>
      </c>
      <c r="E3" s="1" t="s">
        <v>3</v>
      </c>
      <c r="F3" s="1" t="s">
        <v>4</v>
      </c>
      <c r="G3" s="1" t="s">
        <v>9</v>
      </c>
      <c r="H3" s="1" t="s">
        <v>7</v>
      </c>
      <c r="I3" s="1" t="s">
        <v>8</v>
      </c>
      <c r="K3" s="3" t="s">
        <v>5</v>
      </c>
      <c r="L3" s="1" t="s">
        <v>10</v>
      </c>
      <c r="M3" s="1" t="s">
        <v>11</v>
      </c>
      <c r="N3" s="1" t="s">
        <v>12</v>
      </c>
    </row>
    <row r="4" spans="1:14" ht="75" x14ac:dyDescent="0.25">
      <c r="A4" s="1" t="str">
        <f t="shared" ref="A4:A34" si="0">"2021-10-10"</f>
        <v>2021-10-10</v>
      </c>
      <c r="B4" s="1" t="str">
        <f>"0500"</f>
        <v>0500</v>
      </c>
      <c r="C4" s="2" t="s">
        <v>13</v>
      </c>
      <c r="E4" s="1" t="s">
        <v>14</v>
      </c>
      <c r="G4" s="1" t="str">
        <f>"03"</f>
        <v>03</v>
      </c>
      <c r="H4" s="1">
        <v>15</v>
      </c>
      <c r="I4" s="1" t="s">
        <v>16</v>
      </c>
      <c r="J4" s="4"/>
      <c r="K4" s="3" t="s">
        <v>15</v>
      </c>
      <c r="L4" s="1">
        <v>2012</v>
      </c>
      <c r="M4" s="1" t="s">
        <v>17</v>
      </c>
    </row>
    <row r="5" spans="1:14" ht="45" x14ac:dyDescent="0.25">
      <c r="A5" s="1" t="str">
        <f t="shared" si="0"/>
        <v>2021-10-10</v>
      </c>
      <c r="B5" s="1" t="str">
        <f>"0600"</f>
        <v>0600</v>
      </c>
      <c r="C5" s="2" t="s">
        <v>18</v>
      </c>
      <c r="D5" s="2" t="s">
        <v>21</v>
      </c>
      <c r="E5" s="1" t="s">
        <v>19</v>
      </c>
      <c r="G5" s="1" t="str">
        <f>"01"</f>
        <v>01</v>
      </c>
      <c r="H5" s="1">
        <v>9</v>
      </c>
      <c r="I5" s="1" t="s">
        <v>16</v>
      </c>
      <c r="J5" s="4"/>
      <c r="K5" s="3" t="s">
        <v>20</v>
      </c>
      <c r="L5" s="1">
        <v>2014</v>
      </c>
      <c r="M5" s="1" t="s">
        <v>17</v>
      </c>
    </row>
    <row r="6" spans="1:14" ht="90" x14ac:dyDescent="0.25">
      <c r="A6" s="1" t="str">
        <f t="shared" si="0"/>
        <v>2021-10-10</v>
      </c>
      <c r="B6" s="1" t="str">
        <f>"0626"</f>
        <v>0626</v>
      </c>
      <c r="C6" s="2" t="s">
        <v>23</v>
      </c>
      <c r="E6" s="1" t="s">
        <v>14</v>
      </c>
      <c r="G6" s="1" t="str">
        <f>"01"</f>
        <v>01</v>
      </c>
      <c r="H6" s="1">
        <v>6</v>
      </c>
      <c r="I6" s="1" t="s">
        <v>16</v>
      </c>
      <c r="J6" s="4"/>
      <c r="K6" s="3" t="s">
        <v>24</v>
      </c>
      <c r="L6" s="1">
        <v>2014</v>
      </c>
      <c r="M6" s="1" t="s">
        <v>25</v>
      </c>
    </row>
    <row r="7" spans="1:14" ht="45" x14ac:dyDescent="0.25">
      <c r="A7" s="1" t="str">
        <f t="shared" si="0"/>
        <v>2021-10-10</v>
      </c>
      <c r="B7" s="1" t="str">
        <f>"0653"</f>
        <v>0653</v>
      </c>
      <c r="C7" s="2" t="s">
        <v>26</v>
      </c>
      <c r="D7" s="2" t="s">
        <v>28</v>
      </c>
      <c r="E7" s="1" t="s">
        <v>19</v>
      </c>
      <c r="G7" s="1" t="str">
        <f>"01"</f>
        <v>01</v>
      </c>
      <c r="H7" s="1">
        <v>9</v>
      </c>
      <c r="I7" s="1" t="s">
        <v>16</v>
      </c>
      <c r="J7" s="4"/>
      <c r="K7" s="3" t="s">
        <v>27</v>
      </c>
      <c r="L7" s="1">
        <v>2018</v>
      </c>
      <c r="M7" s="1" t="s">
        <v>25</v>
      </c>
    </row>
    <row r="8" spans="1:14" ht="75" x14ac:dyDescent="0.25">
      <c r="A8" s="1" t="str">
        <f t="shared" si="0"/>
        <v>2021-10-10</v>
      </c>
      <c r="B8" s="1" t="str">
        <f>"0722"</f>
        <v>0722</v>
      </c>
      <c r="C8" s="2" t="s">
        <v>29</v>
      </c>
      <c r="E8" s="1" t="s">
        <v>19</v>
      </c>
      <c r="G8" s="1" t="str">
        <f>"03"</f>
        <v>03</v>
      </c>
      <c r="H8" s="1">
        <v>2</v>
      </c>
      <c r="I8" s="1" t="s">
        <v>16</v>
      </c>
      <c r="J8" s="4"/>
      <c r="K8" s="3" t="s">
        <v>30</v>
      </c>
      <c r="L8" s="1">
        <v>2015</v>
      </c>
      <c r="M8" s="1" t="s">
        <v>31</v>
      </c>
    </row>
    <row r="9" spans="1:14" ht="90" x14ac:dyDescent="0.25">
      <c r="A9" s="1" t="str">
        <f t="shared" si="0"/>
        <v>2021-10-10</v>
      </c>
      <c r="B9" s="1" t="str">
        <f>"0736"</f>
        <v>0736</v>
      </c>
      <c r="C9" s="2" t="s">
        <v>32</v>
      </c>
      <c r="D9" s="2" t="s">
        <v>34</v>
      </c>
      <c r="E9" s="1" t="s">
        <v>19</v>
      </c>
      <c r="G9" s="1" t="str">
        <f>"01"</f>
        <v>01</v>
      </c>
      <c r="H9" s="1">
        <v>10</v>
      </c>
      <c r="I9" s="1" t="s">
        <v>16</v>
      </c>
      <c r="J9" s="4"/>
      <c r="K9" s="3" t="s">
        <v>33</v>
      </c>
      <c r="L9" s="1">
        <v>2019</v>
      </c>
      <c r="M9" s="1" t="s">
        <v>31</v>
      </c>
    </row>
    <row r="10" spans="1:14" ht="105" x14ac:dyDescent="0.25">
      <c r="A10" s="1" t="str">
        <f t="shared" si="0"/>
        <v>2021-10-10</v>
      </c>
      <c r="B10" s="1" t="str">
        <f>"0801"</f>
        <v>0801</v>
      </c>
      <c r="C10" s="2" t="s">
        <v>35</v>
      </c>
      <c r="D10" s="2" t="s">
        <v>38</v>
      </c>
      <c r="E10" s="1" t="s">
        <v>19</v>
      </c>
      <c r="F10" s="1" t="s">
        <v>36</v>
      </c>
      <c r="G10" s="1" t="str">
        <f>"02"</f>
        <v>02</v>
      </c>
      <c r="H10" s="1">
        <v>14</v>
      </c>
      <c r="I10" s="1" t="s">
        <v>16</v>
      </c>
      <c r="J10" s="4"/>
      <c r="K10" s="3" t="s">
        <v>37</v>
      </c>
      <c r="L10" s="1">
        <v>2020</v>
      </c>
      <c r="M10" s="1" t="s">
        <v>25</v>
      </c>
    </row>
    <row r="11" spans="1:14" ht="75" x14ac:dyDescent="0.25">
      <c r="A11" s="1" t="str">
        <f t="shared" si="0"/>
        <v>2021-10-10</v>
      </c>
      <c r="B11" s="1" t="str">
        <f>"0811"</f>
        <v>0811</v>
      </c>
      <c r="C11" s="2" t="s">
        <v>39</v>
      </c>
      <c r="E11" s="1" t="s">
        <v>19</v>
      </c>
      <c r="G11" s="1" t="str">
        <f>"01"</f>
        <v>01</v>
      </c>
      <c r="H11" s="1">
        <v>7</v>
      </c>
      <c r="I11" s="1" t="s">
        <v>16</v>
      </c>
      <c r="J11" s="4"/>
      <c r="K11" s="3" t="s">
        <v>40</v>
      </c>
      <c r="L11" s="1">
        <v>2017</v>
      </c>
      <c r="M11" s="1" t="s">
        <v>41</v>
      </c>
    </row>
    <row r="12" spans="1:14" ht="90" x14ac:dyDescent="0.25">
      <c r="A12" s="1" t="str">
        <f t="shared" si="0"/>
        <v>2021-10-10</v>
      </c>
      <c r="B12" s="1" t="str">
        <f>"0814"</f>
        <v>0814</v>
      </c>
      <c r="C12" s="2" t="s">
        <v>42</v>
      </c>
      <c r="D12" s="2" t="s">
        <v>44</v>
      </c>
      <c r="E12" s="1" t="s">
        <v>19</v>
      </c>
      <c r="G12" s="1" t="str">
        <f>"03"</f>
        <v>03</v>
      </c>
      <c r="H12" s="1">
        <v>1</v>
      </c>
      <c r="I12" s="1" t="s">
        <v>16</v>
      </c>
      <c r="J12" s="4"/>
      <c r="K12" s="3" t="s">
        <v>43</v>
      </c>
      <c r="L12" s="1">
        <v>2019</v>
      </c>
      <c r="M12" s="1" t="s">
        <v>17</v>
      </c>
    </row>
    <row r="13" spans="1:14" ht="60" x14ac:dyDescent="0.25">
      <c r="A13" s="1" t="str">
        <f t="shared" si="0"/>
        <v>2021-10-10</v>
      </c>
      <c r="B13" s="1" t="str">
        <f>"0822"</f>
        <v>0822</v>
      </c>
      <c r="C13" s="2" t="s">
        <v>45</v>
      </c>
      <c r="D13" s="2" t="s">
        <v>47</v>
      </c>
      <c r="E13" s="1" t="s">
        <v>19</v>
      </c>
      <c r="G13" s="1" t="str">
        <f>"01"</f>
        <v>01</v>
      </c>
      <c r="H13" s="1">
        <v>11</v>
      </c>
      <c r="I13" s="1" t="s">
        <v>16</v>
      </c>
      <c r="J13" s="4"/>
      <c r="K13" s="3" t="s">
        <v>46</v>
      </c>
      <c r="L13" s="1">
        <v>2009</v>
      </c>
      <c r="M13" s="1" t="s">
        <v>31</v>
      </c>
    </row>
    <row r="14" spans="1:14" ht="105" x14ac:dyDescent="0.25">
      <c r="A14" s="1" t="str">
        <f t="shared" si="0"/>
        <v>2021-10-10</v>
      </c>
      <c r="B14" s="1" t="str">
        <f>"0847"</f>
        <v>0847</v>
      </c>
      <c r="C14" s="2" t="s">
        <v>48</v>
      </c>
      <c r="D14" s="2" t="s">
        <v>50</v>
      </c>
      <c r="E14" s="1" t="s">
        <v>19</v>
      </c>
      <c r="G14" s="1" t="str">
        <f>"01"</f>
        <v>01</v>
      </c>
      <c r="H14" s="1">
        <v>17</v>
      </c>
      <c r="I14" s="1" t="s">
        <v>16</v>
      </c>
      <c r="J14" s="4"/>
      <c r="K14" s="3" t="s">
        <v>49</v>
      </c>
      <c r="L14" s="1">
        <v>2005</v>
      </c>
      <c r="M14" s="1" t="s">
        <v>25</v>
      </c>
    </row>
    <row r="15" spans="1:14" ht="90" x14ac:dyDescent="0.25">
      <c r="A15" s="1" t="str">
        <f t="shared" si="0"/>
        <v>2021-10-10</v>
      </c>
      <c r="B15" s="1" t="str">
        <f>"0909"</f>
        <v>0909</v>
      </c>
      <c r="C15" s="2" t="s">
        <v>23</v>
      </c>
      <c r="D15" s="2" t="s">
        <v>23</v>
      </c>
      <c r="E15" s="1" t="s">
        <v>14</v>
      </c>
      <c r="G15" s="1" t="str">
        <f>"01"</f>
        <v>01</v>
      </c>
      <c r="H15" s="1">
        <v>2</v>
      </c>
      <c r="I15" s="1" t="s">
        <v>16</v>
      </c>
      <c r="J15" s="4"/>
      <c r="K15" s="3" t="s">
        <v>24</v>
      </c>
      <c r="L15" s="1">
        <v>2014</v>
      </c>
      <c r="M15" s="1" t="s">
        <v>25</v>
      </c>
    </row>
    <row r="16" spans="1:14" ht="90" x14ac:dyDescent="0.25">
      <c r="A16" s="1" t="str">
        <f t="shared" si="0"/>
        <v>2021-10-10</v>
      </c>
      <c r="B16" s="1" t="str">
        <f>"0934"</f>
        <v>0934</v>
      </c>
      <c r="C16" s="2" t="s">
        <v>51</v>
      </c>
      <c r="D16" s="2" t="s">
        <v>53</v>
      </c>
      <c r="E16" s="1" t="s">
        <v>14</v>
      </c>
      <c r="F16" s="1" t="s">
        <v>36</v>
      </c>
      <c r="G16" s="1" t="str">
        <f>"03"</f>
        <v>03</v>
      </c>
      <c r="H16" s="1">
        <v>5</v>
      </c>
      <c r="I16" s="1" t="s">
        <v>16</v>
      </c>
      <c r="J16" s="4"/>
      <c r="K16" s="3" t="s">
        <v>52</v>
      </c>
      <c r="L16" s="1">
        <v>2015</v>
      </c>
      <c r="M16" s="1" t="s">
        <v>17</v>
      </c>
    </row>
    <row r="17" spans="1:14" ht="30" x14ac:dyDescent="0.25">
      <c r="A17" s="7" t="str">
        <f t="shared" si="0"/>
        <v>2021-10-10</v>
      </c>
      <c r="B17" s="7" t="str">
        <f>"1000"</f>
        <v>1000</v>
      </c>
      <c r="C17" s="8" t="s">
        <v>54</v>
      </c>
      <c r="D17" s="8"/>
      <c r="E17" s="7" t="s">
        <v>55</v>
      </c>
      <c r="F17" s="7"/>
      <c r="G17" s="7" t="str">
        <f t="shared" ref="G17:G23" si="1">"2021"</f>
        <v>2021</v>
      </c>
      <c r="H17" s="7">
        <v>11</v>
      </c>
      <c r="I17" s="7"/>
      <c r="J17" s="5" t="s">
        <v>384</v>
      </c>
      <c r="K17" s="6" t="s">
        <v>56</v>
      </c>
      <c r="L17" s="7">
        <v>0</v>
      </c>
      <c r="M17" s="7" t="s">
        <v>57</v>
      </c>
      <c r="N17" s="7"/>
    </row>
    <row r="18" spans="1:14" ht="45" x14ac:dyDescent="0.25">
      <c r="A18" s="7" t="str">
        <f t="shared" si="0"/>
        <v>2021-10-10</v>
      </c>
      <c r="B18" s="7" t="str">
        <f>"1115"</f>
        <v>1115</v>
      </c>
      <c r="C18" s="8" t="s">
        <v>58</v>
      </c>
      <c r="D18" s="8"/>
      <c r="E18" s="7" t="s">
        <v>55</v>
      </c>
      <c r="F18" s="7"/>
      <c r="G18" s="7" t="str">
        <f t="shared" si="1"/>
        <v>2021</v>
      </c>
      <c r="H18" s="7">
        <v>1</v>
      </c>
      <c r="I18" s="7"/>
      <c r="J18" s="5" t="s">
        <v>384</v>
      </c>
      <c r="K18" s="6" t="s">
        <v>59</v>
      </c>
      <c r="L18" s="7">
        <v>2021</v>
      </c>
      <c r="M18" s="7" t="s">
        <v>17</v>
      </c>
      <c r="N18" s="7"/>
    </row>
    <row r="19" spans="1:14" ht="60" x14ac:dyDescent="0.25">
      <c r="A19" s="7" t="str">
        <f t="shared" si="0"/>
        <v>2021-10-10</v>
      </c>
      <c r="B19" s="7" t="str">
        <f>"1245"</f>
        <v>1245</v>
      </c>
      <c r="C19" s="8" t="s">
        <v>60</v>
      </c>
      <c r="D19" s="8"/>
      <c r="E19" s="7" t="s">
        <v>55</v>
      </c>
      <c r="F19" s="7"/>
      <c r="G19" s="7" t="str">
        <f t="shared" si="1"/>
        <v>2021</v>
      </c>
      <c r="H19" s="7">
        <v>2</v>
      </c>
      <c r="I19" s="7" t="s">
        <v>16</v>
      </c>
      <c r="J19" s="5" t="s">
        <v>385</v>
      </c>
      <c r="K19" s="6" t="s">
        <v>61</v>
      </c>
      <c r="L19" s="7">
        <v>2021</v>
      </c>
      <c r="M19" s="7" t="s">
        <v>62</v>
      </c>
      <c r="N19" s="7"/>
    </row>
    <row r="20" spans="1:14" ht="30" x14ac:dyDescent="0.25">
      <c r="A20" s="7" t="str">
        <f t="shared" si="0"/>
        <v>2021-10-10</v>
      </c>
      <c r="B20" s="7" t="str">
        <f>"1315"</f>
        <v>1315</v>
      </c>
      <c r="C20" s="8" t="s">
        <v>63</v>
      </c>
      <c r="D20" s="8"/>
      <c r="E20" s="7" t="s">
        <v>55</v>
      </c>
      <c r="F20" s="7"/>
      <c r="G20" s="7" t="str">
        <f t="shared" si="1"/>
        <v>2021</v>
      </c>
      <c r="H20" s="7">
        <v>1</v>
      </c>
      <c r="I20" s="7"/>
      <c r="J20" s="5" t="s">
        <v>386</v>
      </c>
      <c r="K20" s="6" t="s">
        <v>64</v>
      </c>
      <c r="L20" s="7">
        <v>0</v>
      </c>
      <c r="M20" s="7" t="s">
        <v>65</v>
      </c>
      <c r="N20" s="7"/>
    </row>
    <row r="21" spans="1:14" ht="30" x14ac:dyDescent="0.25">
      <c r="A21" s="7" t="str">
        <f t="shared" si="0"/>
        <v>2021-10-10</v>
      </c>
      <c r="B21" s="7" t="str">
        <f>"1500"</f>
        <v>1500</v>
      </c>
      <c r="C21" s="8" t="s">
        <v>66</v>
      </c>
      <c r="D21" s="8"/>
      <c r="E21" s="7" t="s">
        <v>55</v>
      </c>
      <c r="F21" s="7"/>
      <c r="G21" s="7" t="str">
        <f t="shared" si="1"/>
        <v>2021</v>
      </c>
      <c r="H21" s="7">
        <v>3</v>
      </c>
      <c r="I21" s="7"/>
      <c r="J21" s="5" t="s">
        <v>384</v>
      </c>
      <c r="K21" s="6" t="s">
        <v>67</v>
      </c>
      <c r="L21" s="7">
        <v>2021</v>
      </c>
      <c r="M21" s="7" t="s">
        <v>17</v>
      </c>
      <c r="N21" s="7"/>
    </row>
    <row r="22" spans="1:14" ht="60" x14ac:dyDescent="0.25">
      <c r="A22" s="7" t="str">
        <f t="shared" si="0"/>
        <v>2021-10-10</v>
      </c>
      <c r="B22" s="7" t="str">
        <f>"1630"</f>
        <v>1630</v>
      </c>
      <c r="C22" s="8" t="s">
        <v>68</v>
      </c>
      <c r="D22" s="8"/>
      <c r="E22" s="7" t="s">
        <v>55</v>
      </c>
      <c r="F22" s="7"/>
      <c r="G22" s="7" t="str">
        <f t="shared" si="1"/>
        <v>2021</v>
      </c>
      <c r="H22" s="7">
        <v>1</v>
      </c>
      <c r="I22" s="7"/>
      <c r="J22" s="5" t="s">
        <v>387</v>
      </c>
      <c r="K22" s="6" t="s">
        <v>69</v>
      </c>
      <c r="L22" s="7">
        <v>0</v>
      </c>
      <c r="M22" s="7" t="s">
        <v>57</v>
      </c>
      <c r="N22" s="7"/>
    </row>
    <row r="23" spans="1:14" ht="75" x14ac:dyDescent="0.25">
      <c r="A23" s="7" t="str">
        <f t="shared" si="0"/>
        <v>2021-10-10</v>
      </c>
      <c r="B23" s="7" t="str">
        <f>"1800"</f>
        <v>1800</v>
      </c>
      <c r="C23" s="8" t="s">
        <v>70</v>
      </c>
      <c r="D23" s="8"/>
      <c r="E23" s="7" t="s">
        <v>55</v>
      </c>
      <c r="F23" s="7"/>
      <c r="G23" s="7" t="str">
        <f t="shared" si="1"/>
        <v>2021</v>
      </c>
      <c r="H23" s="7">
        <v>38</v>
      </c>
      <c r="I23" s="7" t="s">
        <v>16</v>
      </c>
      <c r="J23" s="5" t="s">
        <v>388</v>
      </c>
      <c r="K23" s="6" t="s">
        <v>71</v>
      </c>
      <c r="L23" s="7">
        <v>2021</v>
      </c>
      <c r="M23" s="7" t="s">
        <v>17</v>
      </c>
      <c r="N23" s="7"/>
    </row>
    <row r="24" spans="1:14" ht="75" x14ac:dyDescent="0.25">
      <c r="A24" s="7" t="str">
        <f t="shared" si="0"/>
        <v>2021-10-10</v>
      </c>
      <c r="B24" s="7" t="str">
        <f>"1830"</f>
        <v>1830</v>
      </c>
      <c r="C24" s="8" t="s">
        <v>72</v>
      </c>
      <c r="D24" s="8" t="s">
        <v>74</v>
      </c>
      <c r="E24" s="7" t="s">
        <v>19</v>
      </c>
      <c r="F24" s="7"/>
      <c r="G24" s="7" t="str">
        <f>"01"</f>
        <v>01</v>
      </c>
      <c r="H24" s="7">
        <v>2</v>
      </c>
      <c r="I24" s="7" t="s">
        <v>16</v>
      </c>
      <c r="J24" s="5" t="s">
        <v>389</v>
      </c>
      <c r="K24" s="6" t="s">
        <v>73</v>
      </c>
      <c r="L24" s="7">
        <v>2017</v>
      </c>
      <c r="M24" s="7" t="s">
        <v>75</v>
      </c>
      <c r="N24" s="7"/>
    </row>
    <row r="25" spans="1:14" ht="60" x14ac:dyDescent="0.25">
      <c r="A25" s="1" t="str">
        <f t="shared" si="0"/>
        <v>2021-10-10</v>
      </c>
      <c r="B25" s="1" t="str">
        <f>"1930"</f>
        <v>1930</v>
      </c>
      <c r="C25" s="2" t="s">
        <v>76</v>
      </c>
      <c r="E25" s="1" t="s">
        <v>55</v>
      </c>
      <c r="G25" s="1" t="str">
        <f>"2021"</f>
        <v>2021</v>
      </c>
      <c r="H25" s="1">
        <v>199</v>
      </c>
      <c r="I25" s="1" t="s">
        <v>16</v>
      </c>
      <c r="J25" s="4"/>
      <c r="K25" s="3" t="s">
        <v>77</v>
      </c>
      <c r="L25" s="1">
        <v>2021</v>
      </c>
      <c r="M25" s="1" t="s">
        <v>17</v>
      </c>
    </row>
    <row r="26" spans="1:14" ht="90" x14ac:dyDescent="0.25">
      <c r="A26" s="7" t="str">
        <f t="shared" si="0"/>
        <v>2021-10-10</v>
      </c>
      <c r="B26" s="7" t="str">
        <f>"1940"</f>
        <v>1940</v>
      </c>
      <c r="C26" s="8" t="s">
        <v>79</v>
      </c>
      <c r="D26" s="8" t="s">
        <v>82</v>
      </c>
      <c r="E26" s="7" t="s">
        <v>14</v>
      </c>
      <c r="F26" s="7" t="s">
        <v>80</v>
      </c>
      <c r="G26" s="7" t="str">
        <f>"01"</f>
        <v>01</v>
      </c>
      <c r="H26" s="7">
        <v>2</v>
      </c>
      <c r="I26" s="7" t="s">
        <v>16</v>
      </c>
      <c r="J26" s="5" t="s">
        <v>389</v>
      </c>
      <c r="K26" s="6" t="s">
        <v>81</v>
      </c>
      <c r="L26" s="7">
        <v>2008</v>
      </c>
      <c r="M26" s="7" t="s">
        <v>17</v>
      </c>
      <c r="N26" s="7" t="s">
        <v>22</v>
      </c>
    </row>
    <row r="27" spans="1:14" ht="90" x14ac:dyDescent="0.25">
      <c r="A27" s="7" t="str">
        <f t="shared" si="0"/>
        <v>2021-10-10</v>
      </c>
      <c r="B27" s="7" t="str">
        <f>"2040"</f>
        <v>2040</v>
      </c>
      <c r="C27" s="8" t="s">
        <v>83</v>
      </c>
      <c r="D27" s="8"/>
      <c r="E27" s="7" t="s">
        <v>14</v>
      </c>
      <c r="F27" s="7" t="s">
        <v>84</v>
      </c>
      <c r="G27" s="7" t="str">
        <f>"00"</f>
        <v>00</v>
      </c>
      <c r="H27" s="7">
        <v>0</v>
      </c>
      <c r="I27" s="7" t="s">
        <v>16</v>
      </c>
      <c r="J27" s="5" t="s">
        <v>390</v>
      </c>
      <c r="K27" s="6" t="s">
        <v>85</v>
      </c>
      <c r="L27" s="7">
        <v>2019</v>
      </c>
      <c r="M27" s="7" t="s">
        <v>17</v>
      </c>
      <c r="N27" s="7"/>
    </row>
    <row r="28" spans="1:14" ht="75" x14ac:dyDescent="0.25">
      <c r="A28" s="1" t="str">
        <f t="shared" si="0"/>
        <v>2021-10-10</v>
      </c>
      <c r="B28" s="1" t="str">
        <f>"2225"</f>
        <v>2225</v>
      </c>
      <c r="C28" s="2" t="s">
        <v>86</v>
      </c>
      <c r="E28" s="1" t="s">
        <v>87</v>
      </c>
      <c r="F28" s="1" t="s">
        <v>88</v>
      </c>
      <c r="G28" s="1" t="str">
        <f>"00"</f>
        <v>00</v>
      </c>
      <c r="H28" s="1">
        <v>0</v>
      </c>
      <c r="I28" s="1" t="s">
        <v>16</v>
      </c>
      <c r="J28" s="4"/>
      <c r="K28" s="3" t="s">
        <v>89</v>
      </c>
      <c r="L28" s="1">
        <v>1987</v>
      </c>
      <c r="M28" s="1" t="s">
        <v>17</v>
      </c>
      <c r="N28" s="1" t="s">
        <v>22</v>
      </c>
    </row>
    <row r="29" spans="1:14" ht="45" x14ac:dyDescent="0.25">
      <c r="A29" s="1" t="str">
        <f t="shared" si="0"/>
        <v>2021-10-10</v>
      </c>
      <c r="B29" s="1" t="str">
        <f>"2355"</f>
        <v>2355</v>
      </c>
      <c r="C29" s="2" t="s">
        <v>90</v>
      </c>
      <c r="E29" s="1" t="s">
        <v>19</v>
      </c>
      <c r="G29" s="1" t="str">
        <f>" "</f>
        <v xml:space="preserve"> </v>
      </c>
      <c r="H29" s="1">
        <v>0</v>
      </c>
      <c r="I29" s="1" t="s">
        <v>16</v>
      </c>
      <c r="J29" s="4"/>
      <c r="K29" s="3" t="s">
        <v>91</v>
      </c>
      <c r="L29" s="1">
        <v>2013</v>
      </c>
      <c r="M29" s="1" t="s">
        <v>17</v>
      </c>
    </row>
    <row r="30" spans="1:14" ht="105" x14ac:dyDescent="0.25">
      <c r="A30" s="1" t="str">
        <f t="shared" si="0"/>
        <v>2021-10-10</v>
      </c>
      <c r="B30" s="1" t="str">
        <f>"2400"</f>
        <v>2400</v>
      </c>
      <c r="C30" s="2" t="s">
        <v>92</v>
      </c>
      <c r="D30" s="2" t="s">
        <v>94</v>
      </c>
      <c r="E30" s="1" t="s">
        <v>19</v>
      </c>
      <c r="G30" s="1" t="str">
        <f>"04"</f>
        <v>04</v>
      </c>
      <c r="H30" s="1">
        <v>12</v>
      </c>
      <c r="I30" s="1" t="s">
        <v>16</v>
      </c>
      <c r="J30" s="4"/>
      <c r="K30" s="3" t="s">
        <v>93</v>
      </c>
      <c r="L30" s="1">
        <v>2020</v>
      </c>
      <c r="M30" s="1" t="s">
        <v>17</v>
      </c>
    </row>
    <row r="31" spans="1:14" ht="75" x14ac:dyDescent="0.25">
      <c r="A31" s="1" t="str">
        <f t="shared" si="0"/>
        <v>2021-10-10</v>
      </c>
      <c r="B31" s="1" t="str">
        <f>"2500"</f>
        <v>2500</v>
      </c>
      <c r="C31" s="2" t="s">
        <v>13</v>
      </c>
      <c r="E31" s="1" t="s">
        <v>14</v>
      </c>
      <c r="G31" s="1" t="str">
        <f>"03"</f>
        <v>03</v>
      </c>
      <c r="H31" s="1">
        <v>16</v>
      </c>
      <c r="I31" s="1" t="s">
        <v>16</v>
      </c>
      <c r="J31" s="4"/>
      <c r="K31" s="3" t="s">
        <v>15</v>
      </c>
      <c r="L31" s="1">
        <v>2012</v>
      </c>
      <c r="M31" s="1" t="s">
        <v>17</v>
      </c>
    </row>
    <row r="32" spans="1:14" ht="75" x14ac:dyDescent="0.25">
      <c r="A32" s="1" t="str">
        <f t="shared" si="0"/>
        <v>2021-10-10</v>
      </c>
      <c r="B32" s="1" t="str">
        <f>"2600"</f>
        <v>2600</v>
      </c>
      <c r="C32" s="2" t="s">
        <v>13</v>
      </c>
      <c r="E32" s="1" t="s">
        <v>14</v>
      </c>
      <c r="G32" s="1" t="str">
        <f>"03"</f>
        <v>03</v>
      </c>
      <c r="H32" s="1">
        <v>16</v>
      </c>
      <c r="I32" s="1" t="s">
        <v>16</v>
      </c>
      <c r="J32" s="4"/>
      <c r="K32" s="3" t="s">
        <v>15</v>
      </c>
      <c r="L32" s="1">
        <v>2012</v>
      </c>
      <c r="M32" s="1" t="s">
        <v>17</v>
      </c>
    </row>
    <row r="33" spans="1:13" ht="75" x14ac:dyDescent="0.25">
      <c r="A33" s="1" t="str">
        <f t="shared" si="0"/>
        <v>2021-10-10</v>
      </c>
      <c r="B33" s="1" t="str">
        <f>"2700"</f>
        <v>2700</v>
      </c>
      <c r="C33" s="2" t="s">
        <v>13</v>
      </c>
      <c r="E33" s="1" t="s">
        <v>14</v>
      </c>
      <c r="G33" s="1" t="str">
        <f>"03"</f>
        <v>03</v>
      </c>
      <c r="H33" s="1">
        <v>16</v>
      </c>
      <c r="I33" s="1" t="s">
        <v>16</v>
      </c>
      <c r="J33" s="4"/>
      <c r="K33" s="3" t="s">
        <v>15</v>
      </c>
      <c r="L33" s="1">
        <v>2012</v>
      </c>
      <c r="M33" s="1" t="s">
        <v>17</v>
      </c>
    </row>
    <row r="34" spans="1:13" ht="75" x14ac:dyDescent="0.25">
      <c r="A34" s="1" t="str">
        <f t="shared" si="0"/>
        <v>2021-10-10</v>
      </c>
      <c r="B34" s="1" t="str">
        <f>"2800"</f>
        <v>2800</v>
      </c>
      <c r="C34" s="2" t="s">
        <v>13</v>
      </c>
      <c r="E34" s="1" t="s">
        <v>14</v>
      </c>
      <c r="G34" s="1" t="str">
        <f>"03"</f>
        <v>03</v>
      </c>
      <c r="H34" s="1">
        <v>16</v>
      </c>
      <c r="I34" s="1" t="s">
        <v>16</v>
      </c>
      <c r="J34" s="4"/>
      <c r="K34" s="3" t="s">
        <v>15</v>
      </c>
      <c r="L34" s="1">
        <v>2012</v>
      </c>
      <c r="M34" s="1" t="s">
        <v>17</v>
      </c>
    </row>
    <row r="35" spans="1:13" ht="75" x14ac:dyDescent="0.25">
      <c r="A35" s="1" t="str">
        <f t="shared" ref="A35:A78" si="2">"2021-10-11"</f>
        <v>2021-10-11</v>
      </c>
      <c r="B35" s="1" t="str">
        <f>"0500"</f>
        <v>0500</v>
      </c>
      <c r="C35" s="2" t="s">
        <v>13</v>
      </c>
      <c r="E35" s="1" t="s">
        <v>14</v>
      </c>
      <c r="G35" s="1" t="str">
        <f>"03"</f>
        <v>03</v>
      </c>
      <c r="H35" s="1">
        <v>16</v>
      </c>
      <c r="I35" s="1" t="s">
        <v>16</v>
      </c>
      <c r="J35" s="4"/>
      <c r="K35" s="3" t="s">
        <v>15</v>
      </c>
      <c r="L35" s="1">
        <v>2012</v>
      </c>
      <c r="M35" s="1" t="s">
        <v>17</v>
      </c>
    </row>
    <row r="36" spans="1:13" ht="45" x14ac:dyDescent="0.25">
      <c r="A36" s="1" t="str">
        <f t="shared" si="2"/>
        <v>2021-10-11</v>
      </c>
      <c r="B36" s="1" t="str">
        <f>"0600"</f>
        <v>0600</v>
      </c>
      <c r="C36" s="2" t="s">
        <v>18</v>
      </c>
      <c r="D36" s="2" t="s">
        <v>95</v>
      </c>
      <c r="E36" s="1" t="s">
        <v>19</v>
      </c>
      <c r="G36" s="1" t="str">
        <f>"01"</f>
        <v>01</v>
      </c>
      <c r="H36" s="1">
        <v>10</v>
      </c>
      <c r="I36" s="1" t="s">
        <v>16</v>
      </c>
      <c r="J36" s="4"/>
      <c r="K36" s="3" t="s">
        <v>20</v>
      </c>
      <c r="L36" s="1">
        <v>2014</v>
      </c>
      <c r="M36" s="1" t="s">
        <v>17</v>
      </c>
    </row>
    <row r="37" spans="1:13" ht="90" x14ac:dyDescent="0.25">
      <c r="A37" s="1" t="str">
        <f t="shared" si="2"/>
        <v>2021-10-11</v>
      </c>
      <c r="B37" s="1" t="str">
        <f>"0626"</f>
        <v>0626</v>
      </c>
      <c r="C37" s="2" t="s">
        <v>23</v>
      </c>
      <c r="E37" s="1" t="s">
        <v>14</v>
      </c>
      <c r="G37" s="1" t="str">
        <f>"01"</f>
        <v>01</v>
      </c>
      <c r="H37" s="1">
        <v>7</v>
      </c>
      <c r="I37" s="1" t="s">
        <v>16</v>
      </c>
      <c r="J37" s="4"/>
      <c r="K37" s="3" t="s">
        <v>24</v>
      </c>
      <c r="L37" s="1">
        <v>2014</v>
      </c>
      <c r="M37" s="1" t="s">
        <v>25</v>
      </c>
    </row>
    <row r="38" spans="1:13" ht="75" x14ac:dyDescent="0.25">
      <c r="A38" s="1" t="str">
        <f t="shared" si="2"/>
        <v>2021-10-11</v>
      </c>
      <c r="B38" s="1" t="str">
        <f>"0653"</f>
        <v>0653</v>
      </c>
      <c r="C38" s="2" t="s">
        <v>26</v>
      </c>
      <c r="D38" s="2" t="s">
        <v>97</v>
      </c>
      <c r="E38" s="1" t="s">
        <v>19</v>
      </c>
      <c r="G38" s="1" t="str">
        <f>"01"</f>
        <v>01</v>
      </c>
      <c r="H38" s="1">
        <v>10</v>
      </c>
      <c r="I38" s="1" t="s">
        <v>16</v>
      </c>
      <c r="J38" s="4"/>
      <c r="K38" s="3" t="s">
        <v>96</v>
      </c>
      <c r="L38" s="1">
        <v>2018</v>
      </c>
      <c r="M38" s="1" t="s">
        <v>25</v>
      </c>
    </row>
    <row r="39" spans="1:13" ht="75" x14ac:dyDescent="0.25">
      <c r="A39" s="1" t="str">
        <f t="shared" si="2"/>
        <v>2021-10-11</v>
      </c>
      <c r="B39" s="1" t="str">
        <f>"0722"</f>
        <v>0722</v>
      </c>
      <c r="C39" s="2" t="s">
        <v>29</v>
      </c>
      <c r="E39" s="1" t="s">
        <v>19</v>
      </c>
      <c r="G39" s="1" t="str">
        <f>"03"</f>
        <v>03</v>
      </c>
      <c r="H39" s="1">
        <v>3</v>
      </c>
      <c r="I39" s="1" t="s">
        <v>16</v>
      </c>
      <c r="J39" s="4"/>
      <c r="K39" s="3" t="s">
        <v>30</v>
      </c>
      <c r="L39" s="1">
        <v>2015</v>
      </c>
      <c r="M39" s="1" t="s">
        <v>31</v>
      </c>
    </row>
    <row r="40" spans="1:13" ht="90" x14ac:dyDescent="0.25">
      <c r="A40" s="1" t="str">
        <f t="shared" si="2"/>
        <v>2021-10-11</v>
      </c>
      <c r="B40" s="1" t="str">
        <f>"0736"</f>
        <v>0736</v>
      </c>
      <c r="C40" s="2" t="s">
        <v>32</v>
      </c>
      <c r="D40" s="2" t="s">
        <v>99</v>
      </c>
      <c r="E40" s="1" t="s">
        <v>19</v>
      </c>
      <c r="G40" s="1" t="str">
        <f>"01"</f>
        <v>01</v>
      </c>
      <c r="H40" s="1">
        <v>11</v>
      </c>
      <c r="I40" s="1" t="s">
        <v>16</v>
      </c>
      <c r="J40" s="4"/>
      <c r="K40" s="3" t="s">
        <v>98</v>
      </c>
      <c r="L40" s="1">
        <v>2019</v>
      </c>
      <c r="M40" s="1" t="s">
        <v>31</v>
      </c>
    </row>
    <row r="41" spans="1:13" ht="90" x14ac:dyDescent="0.25">
      <c r="A41" s="1" t="str">
        <f t="shared" si="2"/>
        <v>2021-10-11</v>
      </c>
      <c r="B41" s="1" t="str">
        <f>"0801"</f>
        <v>0801</v>
      </c>
      <c r="C41" s="2" t="s">
        <v>35</v>
      </c>
      <c r="D41" s="2" t="s">
        <v>101</v>
      </c>
      <c r="E41" s="1" t="s">
        <v>14</v>
      </c>
      <c r="F41" s="1" t="s">
        <v>88</v>
      </c>
      <c r="G41" s="1" t="str">
        <f>"02"</f>
        <v>02</v>
      </c>
      <c r="H41" s="1">
        <v>15</v>
      </c>
      <c r="I41" s="1" t="s">
        <v>16</v>
      </c>
      <c r="J41" s="4"/>
      <c r="K41" s="3" t="s">
        <v>100</v>
      </c>
      <c r="L41" s="1">
        <v>2020</v>
      </c>
      <c r="M41" s="1" t="s">
        <v>25</v>
      </c>
    </row>
    <row r="42" spans="1:13" ht="75" x14ac:dyDescent="0.25">
      <c r="A42" s="1" t="str">
        <f t="shared" si="2"/>
        <v>2021-10-11</v>
      </c>
      <c r="B42" s="1" t="str">
        <f>"0811"</f>
        <v>0811</v>
      </c>
      <c r="C42" s="2" t="s">
        <v>39</v>
      </c>
      <c r="E42" s="1" t="s">
        <v>19</v>
      </c>
      <c r="G42" s="1" t="str">
        <f>"01"</f>
        <v>01</v>
      </c>
      <c r="H42" s="1">
        <v>8</v>
      </c>
      <c r="I42" s="1" t="s">
        <v>16</v>
      </c>
      <c r="J42" s="4"/>
      <c r="K42" s="3" t="s">
        <v>40</v>
      </c>
      <c r="L42" s="1">
        <v>2017</v>
      </c>
      <c r="M42" s="1" t="s">
        <v>41</v>
      </c>
    </row>
    <row r="43" spans="1:13" ht="90" x14ac:dyDescent="0.25">
      <c r="A43" s="1" t="str">
        <f t="shared" si="2"/>
        <v>2021-10-11</v>
      </c>
      <c r="B43" s="1" t="str">
        <f>"0814"</f>
        <v>0814</v>
      </c>
      <c r="C43" s="2" t="s">
        <v>42</v>
      </c>
      <c r="D43" s="2" t="s">
        <v>102</v>
      </c>
      <c r="E43" s="1" t="s">
        <v>19</v>
      </c>
      <c r="G43" s="1" t="str">
        <f>"03"</f>
        <v>03</v>
      </c>
      <c r="H43" s="1">
        <v>2</v>
      </c>
      <c r="I43" s="1" t="s">
        <v>16</v>
      </c>
      <c r="J43" s="4"/>
      <c r="K43" s="3" t="s">
        <v>43</v>
      </c>
      <c r="L43" s="1">
        <v>2019</v>
      </c>
      <c r="M43" s="1" t="s">
        <v>17</v>
      </c>
    </row>
    <row r="44" spans="1:13" ht="90" x14ac:dyDescent="0.25">
      <c r="A44" s="1" t="str">
        <f t="shared" si="2"/>
        <v>2021-10-11</v>
      </c>
      <c r="B44" s="1" t="str">
        <f>"0822"</f>
        <v>0822</v>
      </c>
      <c r="C44" s="2" t="s">
        <v>45</v>
      </c>
      <c r="D44" s="2" t="s">
        <v>104</v>
      </c>
      <c r="E44" s="1" t="s">
        <v>19</v>
      </c>
      <c r="G44" s="1" t="str">
        <f>"01"</f>
        <v>01</v>
      </c>
      <c r="H44" s="1">
        <v>12</v>
      </c>
      <c r="I44" s="1" t="s">
        <v>16</v>
      </c>
      <c r="J44" s="4"/>
      <c r="K44" s="3" t="s">
        <v>103</v>
      </c>
      <c r="L44" s="1">
        <v>2009</v>
      </c>
      <c r="M44" s="1" t="s">
        <v>31</v>
      </c>
    </row>
    <row r="45" spans="1:13" ht="105" x14ac:dyDescent="0.25">
      <c r="A45" s="1" t="str">
        <f t="shared" si="2"/>
        <v>2021-10-11</v>
      </c>
      <c r="B45" s="1" t="str">
        <f>"0847"</f>
        <v>0847</v>
      </c>
      <c r="C45" s="2" t="s">
        <v>48</v>
      </c>
      <c r="D45" s="2" t="s">
        <v>105</v>
      </c>
      <c r="E45" s="1" t="s">
        <v>19</v>
      </c>
      <c r="G45" s="1" t="str">
        <f>"01"</f>
        <v>01</v>
      </c>
      <c r="H45" s="1">
        <v>18</v>
      </c>
      <c r="I45" s="1" t="s">
        <v>16</v>
      </c>
      <c r="J45" s="4"/>
      <c r="K45" s="3" t="s">
        <v>49</v>
      </c>
      <c r="L45" s="1">
        <v>2005</v>
      </c>
      <c r="M45" s="1" t="s">
        <v>25</v>
      </c>
    </row>
    <row r="46" spans="1:13" ht="90" x14ac:dyDescent="0.25">
      <c r="A46" s="1" t="str">
        <f t="shared" si="2"/>
        <v>2021-10-11</v>
      </c>
      <c r="B46" s="1" t="str">
        <f>"0909"</f>
        <v>0909</v>
      </c>
      <c r="C46" s="2" t="s">
        <v>23</v>
      </c>
      <c r="D46" s="2" t="s">
        <v>23</v>
      </c>
      <c r="E46" s="1" t="s">
        <v>14</v>
      </c>
      <c r="G46" s="1" t="str">
        <f>"01"</f>
        <v>01</v>
      </c>
      <c r="H46" s="1">
        <v>3</v>
      </c>
      <c r="I46" s="1" t="s">
        <v>16</v>
      </c>
      <c r="J46" s="4"/>
      <c r="K46" s="3" t="s">
        <v>24</v>
      </c>
      <c r="L46" s="1">
        <v>2014</v>
      </c>
      <c r="M46" s="1" t="s">
        <v>25</v>
      </c>
    </row>
    <row r="47" spans="1:13" ht="75" x14ac:dyDescent="0.25">
      <c r="A47" s="1" t="str">
        <f t="shared" si="2"/>
        <v>2021-10-11</v>
      </c>
      <c r="B47" s="1" t="str">
        <f>"0934"</f>
        <v>0934</v>
      </c>
      <c r="C47" s="2" t="s">
        <v>51</v>
      </c>
      <c r="D47" s="2" t="s">
        <v>107</v>
      </c>
      <c r="E47" s="1" t="s">
        <v>14</v>
      </c>
      <c r="F47" s="1" t="s">
        <v>36</v>
      </c>
      <c r="G47" s="1" t="str">
        <f>"03"</f>
        <v>03</v>
      </c>
      <c r="H47" s="1">
        <v>6</v>
      </c>
      <c r="I47" s="1" t="s">
        <v>16</v>
      </c>
      <c r="J47" s="4"/>
      <c r="K47" s="3" t="s">
        <v>106</v>
      </c>
      <c r="L47" s="1">
        <v>2015</v>
      </c>
      <c r="M47" s="1" t="s">
        <v>17</v>
      </c>
    </row>
    <row r="48" spans="1:13" ht="105" x14ac:dyDescent="0.25">
      <c r="A48" s="1" t="str">
        <f t="shared" si="2"/>
        <v>2021-10-11</v>
      </c>
      <c r="B48" s="1" t="str">
        <f>"1000"</f>
        <v>1000</v>
      </c>
      <c r="C48" s="2" t="s">
        <v>92</v>
      </c>
      <c r="D48" s="2" t="s">
        <v>94</v>
      </c>
      <c r="E48" s="1" t="s">
        <v>19</v>
      </c>
      <c r="G48" s="1" t="str">
        <f>"04"</f>
        <v>04</v>
      </c>
      <c r="H48" s="1">
        <v>12</v>
      </c>
      <c r="I48" s="1" t="s">
        <v>16</v>
      </c>
      <c r="J48" s="4"/>
      <c r="K48" s="3" t="s">
        <v>93</v>
      </c>
      <c r="L48" s="1">
        <v>2020</v>
      </c>
      <c r="M48" s="1" t="s">
        <v>17</v>
      </c>
    </row>
    <row r="49" spans="1:14" ht="90" x14ac:dyDescent="0.25">
      <c r="A49" s="1" t="str">
        <f t="shared" si="2"/>
        <v>2021-10-11</v>
      </c>
      <c r="B49" s="1" t="str">
        <f>"1100"</f>
        <v>1100</v>
      </c>
      <c r="C49" s="2" t="s">
        <v>79</v>
      </c>
      <c r="D49" s="2" t="s">
        <v>82</v>
      </c>
      <c r="E49" s="1" t="s">
        <v>14</v>
      </c>
      <c r="F49" s="1" t="s">
        <v>80</v>
      </c>
      <c r="G49" s="1" t="str">
        <f>"01"</f>
        <v>01</v>
      </c>
      <c r="H49" s="1">
        <v>2</v>
      </c>
      <c r="I49" s="1" t="s">
        <v>16</v>
      </c>
      <c r="J49" s="4"/>
      <c r="K49" s="3" t="s">
        <v>81</v>
      </c>
      <c r="L49" s="1">
        <v>2008</v>
      </c>
      <c r="M49" s="1" t="s">
        <v>17</v>
      </c>
      <c r="N49" s="1" t="s">
        <v>22</v>
      </c>
    </row>
    <row r="50" spans="1:14" ht="90" x14ac:dyDescent="0.25">
      <c r="A50" s="1" t="str">
        <f t="shared" si="2"/>
        <v>2021-10-11</v>
      </c>
      <c r="B50" s="1" t="str">
        <f>"1200"</f>
        <v>1200</v>
      </c>
      <c r="C50" s="2" t="s">
        <v>83</v>
      </c>
      <c r="E50" s="1" t="s">
        <v>14</v>
      </c>
      <c r="F50" s="1" t="s">
        <v>84</v>
      </c>
      <c r="G50" s="1" t="str">
        <f>"00"</f>
        <v>00</v>
      </c>
      <c r="H50" s="1">
        <v>0</v>
      </c>
      <c r="I50" s="1" t="s">
        <v>16</v>
      </c>
      <c r="J50" s="4"/>
      <c r="K50" s="3" t="s">
        <v>85</v>
      </c>
      <c r="L50" s="1">
        <v>2019</v>
      </c>
      <c r="M50" s="1" t="s">
        <v>17</v>
      </c>
    </row>
    <row r="51" spans="1:14" ht="75" x14ac:dyDescent="0.25">
      <c r="A51" s="1" t="str">
        <f t="shared" si="2"/>
        <v>2021-10-11</v>
      </c>
      <c r="B51" s="1" t="str">
        <f>"1345"</f>
        <v>1345</v>
      </c>
      <c r="C51" s="2" t="s">
        <v>72</v>
      </c>
      <c r="D51" s="2" t="s">
        <v>74</v>
      </c>
      <c r="E51" s="1" t="s">
        <v>19</v>
      </c>
      <c r="G51" s="1" t="str">
        <f>"01"</f>
        <v>01</v>
      </c>
      <c r="H51" s="1">
        <v>2</v>
      </c>
      <c r="I51" s="1" t="s">
        <v>16</v>
      </c>
      <c r="J51" s="4"/>
      <c r="K51" s="3" t="s">
        <v>73</v>
      </c>
      <c r="L51" s="1">
        <v>2017</v>
      </c>
      <c r="M51" s="1" t="s">
        <v>75</v>
      </c>
    </row>
    <row r="52" spans="1:14" ht="90" x14ac:dyDescent="0.25">
      <c r="A52" s="1" t="str">
        <f t="shared" si="2"/>
        <v>2021-10-11</v>
      </c>
      <c r="B52" s="1" t="str">
        <f>"1445"</f>
        <v>1445</v>
      </c>
      <c r="C52" s="2" t="s">
        <v>108</v>
      </c>
      <c r="D52" s="2" t="s">
        <v>110</v>
      </c>
      <c r="E52" s="1" t="s">
        <v>19</v>
      </c>
      <c r="G52" s="1" t="str">
        <f>"2020"</f>
        <v>2020</v>
      </c>
      <c r="H52" s="1">
        <v>17</v>
      </c>
      <c r="I52" s="1" t="s">
        <v>16</v>
      </c>
      <c r="J52" s="4"/>
      <c r="K52" s="3" t="s">
        <v>109</v>
      </c>
      <c r="L52" s="1">
        <v>2020</v>
      </c>
      <c r="M52" s="1" t="s">
        <v>17</v>
      </c>
    </row>
    <row r="53" spans="1:14" ht="105" x14ac:dyDescent="0.25">
      <c r="A53" s="1" t="str">
        <f t="shared" si="2"/>
        <v>2021-10-11</v>
      </c>
      <c r="B53" s="1" t="str">
        <f>"1500"</f>
        <v>1500</v>
      </c>
      <c r="C53" s="2" t="s">
        <v>48</v>
      </c>
      <c r="D53" s="2" t="s">
        <v>111</v>
      </c>
      <c r="E53" s="1" t="s">
        <v>19</v>
      </c>
      <c r="G53" s="1" t="str">
        <f>"01"</f>
        <v>01</v>
      </c>
      <c r="H53" s="1">
        <v>15</v>
      </c>
      <c r="I53" s="1" t="s">
        <v>16</v>
      </c>
      <c r="J53" s="4"/>
      <c r="K53" s="3" t="s">
        <v>49</v>
      </c>
      <c r="L53" s="1">
        <v>2005</v>
      </c>
      <c r="M53" s="1" t="s">
        <v>25</v>
      </c>
    </row>
    <row r="54" spans="1:14" ht="75" x14ac:dyDescent="0.25">
      <c r="A54" s="1" t="str">
        <f t="shared" si="2"/>
        <v>2021-10-11</v>
      </c>
      <c r="B54" s="1" t="str">
        <f>"1526"</f>
        <v>1526</v>
      </c>
      <c r="C54" s="2" t="s">
        <v>51</v>
      </c>
      <c r="D54" s="2" t="s">
        <v>107</v>
      </c>
      <c r="E54" s="1" t="s">
        <v>14</v>
      </c>
      <c r="F54" s="1" t="s">
        <v>36</v>
      </c>
      <c r="G54" s="1" t="str">
        <f>"03"</f>
        <v>03</v>
      </c>
      <c r="H54" s="1">
        <v>6</v>
      </c>
      <c r="I54" s="1" t="s">
        <v>16</v>
      </c>
      <c r="J54" s="4"/>
      <c r="K54" s="3" t="s">
        <v>106</v>
      </c>
      <c r="L54" s="1">
        <v>2015</v>
      </c>
      <c r="M54" s="1" t="s">
        <v>17</v>
      </c>
    </row>
    <row r="55" spans="1:14" ht="75" x14ac:dyDescent="0.25">
      <c r="A55" s="1" t="str">
        <f t="shared" si="2"/>
        <v>2021-10-11</v>
      </c>
      <c r="B55" s="1" t="str">
        <f>"1554"</f>
        <v>1554</v>
      </c>
      <c r="C55" s="2" t="s">
        <v>112</v>
      </c>
      <c r="D55" s="2" t="s">
        <v>114</v>
      </c>
      <c r="E55" s="1" t="s">
        <v>19</v>
      </c>
      <c r="G55" s="1" t="str">
        <f>"02"</f>
        <v>02</v>
      </c>
      <c r="H55" s="1">
        <v>2</v>
      </c>
      <c r="I55" s="1" t="s">
        <v>16</v>
      </c>
      <c r="J55" s="4"/>
      <c r="K55" s="3" t="s">
        <v>113</v>
      </c>
      <c r="L55" s="1">
        <v>2018</v>
      </c>
      <c r="M55" s="1" t="s">
        <v>115</v>
      </c>
    </row>
    <row r="56" spans="1:14" ht="90" x14ac:dyDescent="0.25">
      <c r="A56" s="1" t="str">
        <f t="shared" si="2"/>
        <v>2021-10-11</v>
      </c>
      <c r="B56" s="1" t="str">
        <f>"1603"</f>
        <v>1603</v>
      </c>
      <c r="C56" s="2" t="s">
        <v>116</v>
      </c>
      <c r="D56" s="2" t="s">
        <v>118</v>
      </c>
      <c r="E56" s="1" t="s">
        <v>19</v>
      </c>
      <c r="G56" s="1" t="str">
        <f>"01"</f>
        <v>01</v>
      </c>
      <c r="H56" s="1">
        <v>6</v>
      </c>
      <c r="I56" s="1" t="s">
        <v>16</v>
      </c>
      <c r="J56" s="4"/>
      <c r="K56" s="3" t="s">
        <v>117</v>
      </c>
      <c r="L56" s="1">
        <v>2018</v>
      </c>
      <c r="M56" s="1" t="s">
        <v>17</v>
      </c>
    </row>
    <row r="57" spans="1:14" ht="45" x14ac:dyDescent="0.25">
      <c r="A57" s="1" t="str">
        <f t="shared" si="2"/>
        <v>2021-10-11</v>
      </c>
      <c r="B57" s="1" t="str">
        <f>"1632"</f>
        <v>1632</v>
      </c>
      <c r="C57" s="2" t="s">
        <v>119</v>
      </c>
      <c r="D57" s="2" t="s">
        <v>378</v>
      </c>
      <c r="E57" s="1" t="s">
        <v>14</v>
      </c>
      <c r="F57" s="1" t="s">
        <v>88</v>
      </c>
      <c r="G57" s="1" t="str">
        <f>"01"</f>
        <v>01</v>
      </c>
      <c r="H57" s="1">
        <v>12</v>
      </c>
      <c r="I57" s="1" t="s">
        <v>16</v>
      </c>
      <c r="J57" s="4"/>
      <c r="K57" s="3" t="s">
        <v>120</v>
      </c>
      <c r="L57" s="1">
        <v>2017</v>
      </c>
      <c r="M57" s="1" t="s">
        <v>17</v>
      </c>
    </row>
    <row r="58" spans="1:14" ht="75" x14ac:dyDescent="0.25">
      <c r="A58" s="1" t="str">
        <f t="shared" si="2"/>
        <v>2021-10-11</v>
      </c>
      <c r="B58" s="1" t="str">
        <f>"1700"</f>
        <v>1700</v>
      </c>
      <c r="C58" s="2" t="s">
        <v>121</v>
      </c>
      <c r="E58" s="1" t="s">
        <v>14</v>
      </c>
      <c r="F58" s="1" t="s">
        <v>122</v>
      </c>
      <c r="G58" s="1" t="str">
        <f>"03"</f>
        <v>03</v>
      </c>
      <c r="H58" s="1">
        <v>41</v>
      </c>
      <c r="I58" s="1" t="s">
        <v>16</v>
      </c>
      <c r="J58" s="4"/>
      <c r="K58" s="3" t="s">
        <v>123</v>
      </c>
      <c r="L58" s="1">
        <v>2020</v>
      </c>
      <c r="M58" s="1" t="s">
        <v>75</v>
      </c>
    </row>
    <row r="59" spans="1:14" ht="75" x14ac:dyDescent="0.25">
      <c r="A59" s="1" t="str">
        <f t="shared" si="2"/>
        <v>2021-10-11</v>
      </c>
      <c r="B59" s="1" t="str">
        <f>"1730"</f>
        <v>1730</v>
      </c>
      <c r="C59" s="2" t="s">
        <v>124</v>
      </c>
      <c r="D59" s="2" t="s">
        <v>126</v>
      </c>
      <c r="E59" s="1" t="s">
        <v>19</v>
      </c>
      <c r="G59" s="1" t="str">
        <f>"02"</f>
        <v>02</v>
      </c>
      <c r="H59" s="1">
        <v>41</v>
      </c>
      <c r="I59" s="1" t="s">
        <v>16</v>
      </c>
      <c r="J59" s="4"/>
      <c r="K59" s="3" t="s">
        <v>125</v>
      </c>
      <c r="L59" s="1">
        <v>2018</v>
      </c>
      <c r="M59" s="1" t="s">
        <v>17</v>
      </c>
    </row>
    <row r="60" spans="1:14" ht="90" x14ac:dyDescent="0.25">
      <c r="A60" s="1" t="str">
        <f t="shared" si="2"/>
        <v>2021-10-11</v>
      </c>
      <c r="B60" s="1" t="str">
        <f>"1800"</f>
        <v>1800</v>
      </c>
      <c r="C60" s="2" t="s">
        <v>127</v>
      </c>
      <c r="E60" s="1" t="s">
        <v>55</v>
      </c>
      <c r="G60" s="1" t="str">
        <f>"2021"</f>
        <v>2021</v>
      </c>
      <c r="H60" s="1">
        <v>23</v>
      </c>
      <c r="J60" s="4"/>
      <c r="K60" s="3" t="s">
        <v>128</v>
      </c>
      <c r="L60" s="1">
        <v>2021</v>
      </c>
      <c r="M60" s="1" t="s">
        <v>129</v>
      </c>
    </row>
    <row r="61" spans="1:14" ht="90" x14ac:dyDescent="0.25">
      <c r="A61" s="1" t="str">
        <f t="shared" si="2"/>
        <v>2021-10-11</v>
      </c>
      <c r="B61" s="1" t="str">
        <f>"1830"</f>
        <v>1830</v>
      </c>
      <c r="C61" s="2" t="s">
        <v>130</v>
      </c>
      <c r="D61" s="2" t="s">
        <v>132</v>
      </c>
      <c r="E61" s="1" t="s">
        <v>19</v>
      </c>
      <c r="G61" s="1" t="str">
        <f>"02"</f>
        <v>02</v>
      </c>
      <c r="H61" s="1">
        <v>6</v>
      </c>
      <c r="I61" s="1" t="s">
        <v>16</v>
      </c>
      <c r="J61" s="4"/>
      <c r="K61" s="3" t="s">
        <v>131</v>
      </c>
      <c r="L61" s="1">
        <v>2018</v>
      </c>
      <c r="M61" s="1" t="s">
        <v>75</v>
      </c>
    </row>
    <row r="62" spans="1:14" ht="90" x14ac:dyDescent="0.25">
      <c r="A62" s="1" t="str">
        <f t="shared" si="2"/>
        <v>2021-10-11</v>
      </c>
      <c r="B62" s="1" t="str">
        <f>"1900"</f>
        <v>1900</v>
      </c>
      <c r="C62" s="2" t="s">
        <v>133</v>
      </c>
      <c r="D62" s="2" t="s">
        <v>136</v>
      </c>
      <c r="E62" s="1" t="s">
        <v>14</v>
      </c>
      <c r="F62" s="1" t="s">
        <v>134</v>
      </c>
      <c r="G62" s="1" t="str">
        <f>"2019"</f>
        <v>2019</v>
      </c>
      <c r="H62" s="1">
        <v>13</v>
      </c>
      <c r="I62" s="1" t="s">
        <v>16</v>
      </c>
      <c r="J62" s="4"/>
      <c r="K62" s="3" t="s">
        <v>135</v>
      </c>
      <c r="L62" s="1">
        <v>2019</v>
      </c>
      <c r="M62" s="1" t="s">
        <v>17</v>
      </c>
    </row>
    <row r="63" spans="1:14" ht="105" x14ac:dyDescent="0.25">
      <c r="A63" s="1" t="str">
        <f t="shared" si="2"/>
        <v>2021-10-11</v>
      </c>
      <c r="B63" s="1" t="str">
        <f>"1915"</f>
        <v>1915</v>
      </c>
      <c r="C63" s="2" t="s">
        <v>137</v>
      </c>
      <c r="D63" s="2" t="s">
        <v>139</v>
      </c>
      <c r="E63" s="1" t="s">
        <v>14</v>
      </c>
      <c r="G63" s="1" t="str">
        <f>"01"</f>
        <v>01</v>
      </c>
      <c r="H63" s="1">
        <v>1</v>
      </c>
      <c r="I63" s="1" t="s">
        <v>16</v>
      </c>
      <c r="J63" s="4"/>
      <c r="K63" s="3" t="s">
        <v>138</v>
      </c>
      <c r="L63" s="1">
        <v>2018</v>
      </c>
      <c r="M63" s="1" t="s">
        <v>25</v>
      </c>
    </row>
    <row r="64" spans="1:14" ht="60" x14ac:dyDescent="0.25">
      <c r="A64" s="1" t="str">
        <f t="shared" si="2"/>
        <v>2021-10-11</v>
      </c>
      <c r="B64" s="1" t="str">
        <f>"1920"</f>
        <v>1920</v>
      </c>
      <c r="C64" s="2" t="s">
        <v>76</v>
      </c>
      <c r="D64" s="2" t="s">
        <v>78</v>
      </c>
      <c r="E64" s="1" t="s">
        <v>55</v>
      </c>
      <c r="G64" s="1" t="str">
        <f>"2021"</f>
        <v>2021</v>
      </c>
      <c r="H64" s="1">
        <v>200</v>
      </c>
      <c r="J64" s="4"/>
      <c r="K64" s="3" t="s">
        <v>77</v>
      </c>
      <c r="L64" s="1">
        <v>2021</v>
      </c>
      <c r="M64" s="1" t="s">
        <v>17</v>
      </c>
    </row>
    <row r="65" spans="1:14" ht="45" x14ac:dyDescent="0.25">
      <c r="A65" s="1" t="str">
        <f t="shared" si="2"/>
        <v>2021-10-11</v>
      </c>
      <c r="B65" s="1" t="str">
        <f>"1930"</f>
        <v>1930</v>
      </c>
      <c r="C65" s="2" t="s">
        <v>140</v>
      </c>
      <c r="D65" s="2" t="s">
        <v>142</v>
      </c>
      <c r="E65" s="1" t="s">
        <v>19</v>
      </c>
      <c r="G65" s="1" t="str">
        <f>"01"</f>
        <v>01</v>
      </c>
      <c r="H65" s="1">
        <v>4</v>
      </c>
      <c r="I65" s="1" t="s">
        <v>16</v>
      </c>
      <c r="J65" s="4"/>
      <c r="K65" s="3" t="s">
        <v>141</v>
      </c>
      <c r="L65" s="1">
        <v>2010</v>
      </c>
      <c r="M65" s="1" t="s">
        <v>17</v>
      </c>
    </row>
    <row r="66" spans="1:14" ht="90" x14ac:dyDescent="0.25">
      <c r="A66" s="7" t="str">
        <f t="shared" si="2"/>
        <v>2021-10-11</v>
      </c>
      <c r="B66" s="7" t="str">
        <f>"1940"</f>
        <v>1940</v>
      </c>
      <c r="C66" s="8" t="s">
        <v>143</v>
      </c>
      <c r="D66" s="8" t="s">
        <v>145</v>
      </c>
      <c r="E66" s="7" t="s">
        <v>19</v>
      </c>
      <c r="F66" s="7"/>
      <c r="G66" s="7" t="str">
        <f>"05"</f>
        <v>05</v>
      </c>
      <c r="H66" s="7">
        <v>7</v>
      </c>
      <c r="I66" s="7" t="s">
        <v>16</v>
      </c>
      <c r="J66" s="5" t="s">
        <v>389</v>
      </c>
      <c r="K66" s="6" t="s">
        <v>144</v>
      </c>
      <c r="L66" s="7">
        <v>2014</v>
      </c>
      <c r="M66" s="7" t="s">
        <v>31</v>
      </c>
      <c r="N66" s="7"/>
    </row>
    <row r="67" spans="1:14" ht="90" x14ac:dyDescent="0.25">
      <c r="A67" s="7" t="str">
        <f t="shared" si="2"/>
        <v>2021-10-11</v>
      </c>
      <c r="B67" s="7" t="str">
        <f>"2030"</f>
        <v>2030</v>
      </c>
      <c r="C67" s="8" t="s">
        <v>146</v>
      </c>
      <c r="D67" s="8" t="s">
        <v>148</v>
      </c>
      <c r="E67" s="7" t="s">
        <v>14</v>
      </c>
      <c r="F67" s="7"/>
      <c r="G67" s="7" t="str">
        <f>"01"</f>
        <v>01</v>
      </c>
      <c r="H67" s="7">
        <v>46</v>
      </c>
      <c r="I67" s="7"/>
      <c r="J67" s="5" t="s">
        <v>391</v>
      </c>
      <c r="K67" s="6" t="s">
        <v>147</v>
      </c>
      <c r="L67" s="7">
        <v>2019</v>
      </c>
      <c r="M67" s="7" t="s">
        <v>17</v>
      </c>
      <c r="N67" s="7"/>
    </row>
    <row r="68" spans="1:14" ht="90" x14ac:dyDescent="0.25">
      <c r="A68" s="7" t="str">
        <f t="shared" si="2"/>
        <v>2021-10-11</v>
      </c>
      <c r="B68" s="7" t="str">
        <f>"2100"</f>
        <v>2100</v>
      </c>
      <c r="C68" s="8" t="s">
        <v>149</v>
      </c>
      <c r="D68" s="8"/>
      <c r="E68" s="7"/>
      <c r="F68" s="7"/>
      <c r="G68" s="7" t="str">
        <f>" "</f>
        <v xml:space="preserve"> </v>
      </c>
      <c r="H68" s="7">
        <v>0</v>
      </c>
      <c r="I68" s="7"/>
      <c r="J68" s="5" t="s">
        <v>408</v>
      </c>
      <c r="K68" s="6" t="s">
        <v>150</v>
      </c>
      <c r="L68" s="7">
        <v>2019</v>
      </c>
      <c r="M68" s="7" t="s">
        <v>151</v>
      </c>
      <c r="N68" s="7"/>
    </row>
    <row r="69" spans="1:14" ht="60" x14ac:dyDescent="0.25">
      <c r="A69" s="1" t="str">
        <f t="shared" si="2"/>
        <v>2021-10-11</v>
      </c>
      <c r="B69" s="1" t="str">
        <f>"2200"</f>
        <v>2200</v>
      </c>
      <c r="C69" s="2" t="s">
        <v>76</v>
      </c>
      <c r="E69" s="1" t="s">
        <v>55</v>
      </c>
      <c r="G69" s="1" t="str">
        <f>"2021"</f>
        <v>2021</v>
      </c>
      <c r="H69" s="1">
        <v>200</v>
      </c>
      <c r="I69" s="1" t="s">
        <v>16</v>
      </c>
      <c r="J69" s="4"/>
      <c r="K69" s="3" t="s">
        <v>77</v>
      </c>
      <c r="L69" s="1">
        <v>2021</v>
      </c>
      <c r="M69" s="1" t="s">
        <v>17</v>
      </c>
    </row>
    <row r="70" spans="1:14" ht="60" x14ac:dyDescent="0.25">
      <c r="A70" s="1" t="str">
        <f t="shared" si="2"/>
        <v>2021-10-11</v>
      </c>
      <c r="B70" s="1" t="str">
        <f>"2210"</f>
        <v>2210</v>
      </c>
      <c r="C70" s="2" t="s">
        <v>152</v>
      </c>
      <c r="E70" s="1" t="s">
        <v>55</v>
      </c>
      <c r="G70" s="1" t="str">
        <f>"2021"</f>
        <v>2021</v>
      </c>
      <c r="H70" s="1">
        <v>28</v>
      </c>
      <c r="J70" s="4"/>
      <c r="K70" s="3" t="s">
        <v>153</v>
      </c>
      <c r="L70" s="1">
        <v>2021</v>
      </c>
      <c r="M70" s="1" t="s">
        <v>75</v>
      </c>
    </row>
    <row r="71" spans="1:14" ht="105" x14ac:dyDescent="0.25">
      <c r="A71" s="1" t="str">
        <f t="shared" si="2"/>
        <v>2021-10-11</v>
      </c>
      <c r="B71" s="1" t="str">
        <f>"2240"</f>
        <v>2240</v>
      </c>
      <c r="C71" s="2" t="s">
        <v>154</v>
      </c>
      <c r="E71" s="1" t="s">
        <v>14</v>
      </c>
      <c r="G71" s="1" t="str">
        <f>"01"</f>
        <v>01</v>
      </c>
      <c r="H71" s="1">
        <v>0</v>
      </c>
      <c r="J71" s="4"/>
      <c r="K71" s="3" t="s">
        <v>155</v>
      </c>
      <c r="L71" s="1">
        <v>2018</v>
      </c>
      <c r="M71" s="1" t="s">
        <v>17</v>
      </c>
    </row>
    <row r="72" spans="1:14" ht="90" x14ac:dyDescent="0.25">
      <c r="A72" s="1" t="str">
        <f t="shared" si="2"/>
        <v>2021-10-11</v>
      </c>
      <c r="B72" s="1" t="str">
        <f>"2310"</f>
        <v>2310</v>
      </c>
      <c r="C72" s="2" t="s">
        <v>156</v>
      </c>
      <c r="D72" s="2" t="s">
        <v>159</v>
      </c>
      <c r="E72" s="1" t="s">
        <v>87</v>
      </c>
      <c r="F72" s="1" t="s">
        <v>157</v>
      </c>
      <c r="G72" s="1" t="str">
        <f>"01"</f>
        <v>01</v>
      </c>
      <c r="H72" s="1">
        <v>4</v>
      </c>
      <c r="I72" s="1" t="s">
        <v>16</v>
      </c>
      <c r="J72" s="4"/>
      <c r="K72" s="3" t="s">
        <v>158</v>
      </c>
      <c r="L72" s="1">
        <v>2015</v>
      </c>
      <c r="M72" s="1" t="s">
        <v>31</v>
      </c>
    </row>
    <row r="73" spans="1:14" ht="75" x14ac:dyDescent="0.25">
      <c r="A73" s="1" t="str">
        <f t="shared" si="2"/>
        <v>2021-10-11</v>
      </c>
      <c r="B73" s="1" t="str">
        <f>"2335"</f>
        <v>2335</v>
      </c>
      <c r="C73" s="2" t="s">
        <v>156</v>
      </c>
      <c r="D73" s="2" t="s">
        <v>161</v>
      </c>
      <c r="E73" s="1" t="s">
        <v>87</v>
      </c>
      <c r="F73" s="1" t="s">
        <v>88</v>
      </c>
      <c r="G73" s="1" t="str">
        <f>"01"</f>
        <v>01</v>
      </c>
      <c r="H73" s="1">
        <v>5</v>
      </c>
      <c r="I73" s="1" t="s">
        <v>16</v>
      </c>
      <c r="J73" s="4"/>
      <c r="K73" s="3" t="s">
        <v>160</v>
      </c>
      <c r="L73" s="1">
        <v>2015</v>
      </c>
      <c r="M73" s="1" t="s">
        <v>31</v>
      </c>
    </row>
    <row r="74" spans="1:14" ht="75" x14ac:dyDescent="0.25">
      <c r="A74" s="1" t="str">
        <f t="shared" si="2"/>
        <v>2021-10-11</v>
      </c>
      <c r="B74" s="1" t="str">
        <f>"2400"</f>
        <v>2400</v>
      </c>
      <c r="C74" s="2" t="s">
        <v>13</v>
      </c>
      <c r="E74" s="1" t="s">
        <v>14</v>
      </c>
      <c r="G74" s="1" t="str">
        <f t="shared" ref="G74:G79" si="3">"03"</f>
        <v>03</v>
      </c>
      <c r="H74" s="1">
        <v>17</v>
      </c>
      <c r="I74" s="1" t="s">
        <v>16</v>
      </c>
      <c r="J74" s="4"/>
      <c r="K74" s="3" t="s">
        <v>15</v>
      </c>
      <c r="L74" s="1">
        <v>2012</v>
      </c>
      <c r="M74" s="1" t="s">
        <v>17</v>
      </c>
    </row>
    <row r="75" spans="1:14" ht="75" x14ac:dyDescent="0.25">
      <c r="A75" s="1" t="str">
        <f t="shared" si="2"/>
        <v>2021-10-11</v>
      </c>
      <c r="B75" s="1" t="str">
        <f>"2500"</f>
        <v>2500</v>
      </c>
      <c r="C75" s="2" t="s">
        <v>13</v>
      </c>
      <c r="E75" s="1" t="s">
        <v>14</v>
      </c>
      <c r="G75" s="1" t="str">
        <f t="shared" si="3"/>
        <v>03</v>
      </c>
      <c r="H75" s="1">
        <v>17</v>
      </c>
      <c r="I75" s="1" t="s">
        <v>16</v>
      </c>
      <c r="J75" s="4"/>
      <c r="K75" s="3" t="s">
        <v>15</v>
      </c>
      <c r="L75" s="1">
        <v>2012</v>
      </c>
      <c r="M75" s="1" t="s">
        <v>17</v>
      </c>
    </row>
    <row r="76" spans="1:14" ht="75" x14ac:dyDescent="0.25">
      <c r="A76" s="1" t="str">
        <f t="shared" si="2"/>
        <v>2021-10-11</v>
      </c>
      <c r="B76" s="1" t="str">
        <f>"2600"</f>
        <v>2600</v>
      </c>
      <c r="C76" s="2" t="s">
        <v>13</v>
      </c>
      <c r="E76" s="1" t="s">
        <v>14</v>
      </c>
      <c r="G76" s="1" t="str">
        <f t="shared" si="3"/>
        <v>03</v>
      </c>
      <c r="H76" s="1">
        <v>17</v>
      </c>
      <c r="I76" s="1" t="s">
        <v>16</v>
      </c>
      <c r="J76" s="4"/>
      <c r="K76" s="3" t="s">
        <v>15</v>
      </c>
      <c r="L76" s="1">
        <v>2012</v>
      </c>
      <c r="M76" s="1" t="s">
        <v>17</v>
      </c>
    </row>
    <row r="77" spans="1:14" ht="75" x14ac:dyDescent="0.25">
      <c r="A77" s="1" t="str">
        <f t="shared" si="2"/>
        <v>2021-10-11</v>
      </c>
      <c r="B77" s="1" t="str">
        <f>"2700"</f>
        <v>2700</v>
      </c>
      <c r="C77" s="2" t="s">
        <v>13</v>
      </c>
      <c r="E77" s="1" t="s">
        <v>14</v>
      </c>
      <c r="G77" s="1" t="str">
        <f t="shared" si="3"/>
        <v>03</v>
      </c>
      <c r="H77" s="1">
        <v>17</v>
      </c>
      <c r="I77" s="1" t="s">
        <v>16</v>
      </c>
      <c r="J77" s="4"/>
      <c r="K77" s="3" t="s">
        <v>15</v>
      </c>
      <c r="L77" s="1">
        <v>2012</v>
      </c>
      <c r="M77" s="1" t="s">
        <v>17</v>
      </c>
    </row>
    <row r="78" spans="1:14" ht="75" x14ac:dyDescent="0.25">
      <c r="A78" s="1" t="str">
        <f t="shared" si="2"/>
        <v>2021-10-11</v>
      </c>
      <c r="B78" s="1" t="str">
        <f>"2800"</f>
        <v>2800</v>
      </c>
      <c r="C78" s="2" t="s">
        <v>13</v>
      </c>
      <c r="E78" s="1" t="s">
        <v>14</v>
      </c>
      <c r="G78" s="1" t="str">
        <f t="shared" si="3"/>
        <v>03</v>
      </c>
      <c r="H78" s="1">
        <v>17</v>
      </c>
      <c r="I78" s="1" t="s">
        <v>16</v>
      </c>
      <c r="J78" s="4"/>
      <c r="K78" s="3" t="s">
        <v>15</v>
      </c>
      <c r="L78" s="1">
        <v>2012</v>
      </c>
      <c r="M78" s="1" t="s">
        <v>17</v>
      </c>
    </row>
    <row r="79" spans="1:14" ht="75" x14ac:dyDescent="0.25">
      <c r="A79" s="1" t="str">
        <f t="shared" ref="A79:A120" si="4">"2021-10-12"</f>
        <v>2021-10-12</v>
      </c>
      <c r="B79" s="1" t="str">
        <f>"0500"</f>
        <v>0500</v>
      </c>
      <c r="C79" s="2" t="s">
        <v>13</v>
      </c>
      <c r="E79" s="1" t="s">
        <v>14</v>
      </c>
      <c r="G79" s="1" t="str">
        <f t="shared" si="3"/>
        <v>03</v>
      </c>
      <c r="H79" s="1">
        <v>17</v>
      </c>
      <c r="I79" s="1" t="s">
        <v>16</v>
      </c>
      <c r="J79" s="4"/>
      <c r="K79" s="3" t="s">
        <v>15</v>
      </c>
      <c r="L79" s="1">
        <v>2012</v>
      </c>
      <c r="M79" s="1" t="s">
        <v>17</v>
      </c>
    </row>
    <row r="80" spans="1:14" ht="45" x14ac:dyDescent="0.25">
      <c r="A80" s="1" t="str">
        <f t="shared" si="4"/>
        <v>2021-10-12</v>
      </c>
      <c r="B80" s="1" t="str">
        <f>"0600"</f>
        <v>0600</v>
      </c>
      <c r="C80" s="2" t="s">
        <v>18</v>
      </c>
      <c r="D80" s="2" t="s">
        <v>162</v>
      </c>
      <c r="E80" s="1" t="s">
        <v>19</v>
      </c>
      <c r="G80" s="1" t="str">
        <f>"01"</f>
        <v>01</v>
      </c>
      <c r="H80" s="1">
        <v>11</v>
      </c>
      <c r="I80" s="1" t="s">
        <v>16</v>
      </c>
      <c r="J80" s="4"/>
      <c r="K80" s="3" t="s">
        <v>20</v>
      </c>
      <c r="L80" s="1">
        <v>2014</v>
      </c>
      <c r="M80" s="1" t="s">
        <v>17</v>
      </c>
    </row>
    <row r="81" spans="1:13" ht="90" x14ac:dyDescent="0.25">
      <c r="A81" s="1" t="str">
        <f t="shared" si="4"/>
        <v>2021-10-12</v>
      </c>
      <c r="B81" s="1" t="str">
        <f>"0626"</f>
        <v>0626</v>
      </c>
      <c r="C81" s="2" t="s">
        <v>23</v>
      </c>
      <c r="E81" s="1" t="s">
        <v>14</v>
      </c>
      <c r="G81" s="1" t="str">
        <f>"01"</f>
        <v>01</v>
      </c>
      <c r="H81" s="1">
        <v>8</v>
      </c>
      <c r="I81" s="1" t="s">
        <v>16</v>
      </c>
      <c r="J81" s="4"/>
      <c r="K81" s="3" t="s">
        <v>24</v>
      </c>
      <c r="L81" s="1">
        <v>2014</v>
      </c>
      <c r="M81" s="1" t="s">
        <v>25</v>
      </c>
    </row>
    <row r="82" spans="1:13" ht="45" x14ac:dyDescent="0.25">
      <c r="A82" s="1" t="str">
        <f t="shared" si="4"/>
        <v>2021-10-12</v>
      </c>
      <c r="B82" s="1" t="str">
        <f>"0653"</f>
        <v>0653</v>
      </c>
      <c r="C82" s="2" t="s">
        <v>26</v>
      </c>
      <c r="D82" s="2" t="s">
        <v>164</v>
      </c>
      <c r="E82" s="1" t="s">
        <v>19</v>
      </c>
      <c r="G82" s="1" t="str">
        <f>"01"</f>
        <v>01</v>
      </c>
      <c r="H82" s="1">
        <v>11</v>
      </c>
      <c r="I82" s="1" t="s">
        <v>16</v>
      </c>
      <c r="J82" s="4"/>
      <c r="K82" s="3" t="s">
        <v>163</v>
      </c>
      <c r="L82" s="1">
        <v>2018</v>
      </c>
      <c r="M82" s="1" t="s">
        <v>25</v>
      </c>
    </row>
    <row r="83" spans="1:13" ht="75" x14ac:dyDescent="0.25">
      <c r="A83" s="1" t="str">
        <f t="shared" si="4"/>
        <v>2021-10-12</v>
      </c>
      <c r="B83" s="1" t="str">
        <f>"0722"</f>
        <v>0722</v>
      </c>
      <c r="C83" s="2" t="s">
        <v>29</v>
      </c>
      <c r="E83" s="1" t="s">
        <v>19</v>
      </c>
      <c r="G83" s="1" t="str">
        <f>"03"</f>
        <v>03</v>
      </c>
      <c r="H83" s="1">
        <v>4</v>
      </c>
      <c r="I83" s="1" t="s">
        <v>16</v>
      </c>
      <c r="J83" s="4"/>
      <c r="K83" s="3" t="s">
        <v>30</v>
      </c>
      <c r="L83" s="1">
        <v>2015</v>
      </c>
      <c r="M83" s="1" t="s">
        <v>31</v>
      </c>
    </row>
    <row r="84" spans="1:13" ht="105" x14ac:dyDescent="0.25">
      <c r="A84" s="1" t="str">
        <f t="shared" si="4"/>
        <v>2021-10-12</v>
      </c>
      <c r="B84" s="1" t="str">
        <f>"0736"</f>
        <v>0736</v>
      </c>
      <c r="C84" s="2" t="s">
        <v>32</v>
      </c>
      <c r="D84" s="2" t="s">
        <v>166</v>
      </c>
      <c r="E84" s="1" t="s">
        <v>19</v>
      </c>
      <c r="G84" s="1" t="str">
        <f>"01"</f>
        <v>01</v>
      </c>
      <c r="H84" s="1">
        <v>12</v>
      </c>
      <c r="I84" s="1" t="s">
        <v>16</v>
      </c>
      <c r="J84" s="4"/>
      <c r="K84" s="3" t="s">
        <v>165</v>
      </c>
      <c r="L84" s="1">
        <v>2019</v>
      </c>
      <c r="M84" s="1" t="s">
        <v>31</v>
      </c>
    </row>
    <row r="85" spans="1:13" ht="90" x14ac:dyDescent="0.25">
      <c r="A85" s="1" t="str">
        <f t="shared" si="4"/>
        <v>2021-10-12</v>
      </c>
      <c r="B85" s="1" t="str">
        <f>"0801"</f>
        <v>0801</v>
      </c>
      <c r="C85" s="2" t="s">
        <v>35</v>
      </c>
      <c r="D85" s="2" t="s">
        <v>168</v>
      </c>
      <c r="E85" s="1" t="s">
        <v>19</v>
      </c>
      <c r="G85" s="1" t="str">
        <f>"02"</f>
        <v>02</v>
      </c>
      <c r="H85" s="1">
        <v>16</v>
      </c>
      <c r="I85" s="1" t="s">
        <v>16</v>
      </c>
      <c r="J85" s="4"/>
      <c r="K85" s="3" t="s">
        <v>167</v>
      </c>
      <c r="L85" s="1">
        <v>2020</v>
      </c>
      <c r="M85" s="1" t="s">
        <v>25</v>
      </c>
    </row>
    <row r="86" spans="1:13" ht="75" x14ac:dyDescent="0.25">
      <c r="A86" s="1" t="str">
        <f t="shared" si="4"/>
        <v>2021-10-12</v>
      </c>
      <c r="B86" s="1" t="str">
        <f>"0811"</f>
        <v>0811</v>
      </c>
      <c r="C86" s="2" t="s">
        <v>39</v>
      </c>
      <c r="E86" s="1" t="s">
        <v>19</v>
      </c>
      <c r="G86" s="1" t="str">
        <f>"01"</f>
        <v>01</v>
      </c>
      <c r="H86" s="1">
        <v>9</v>
      </c>
      <c r="I86" s="1" t="s">
        <v>16</v>
      </c>
      <c r="J86" s="4"/>
      <c r="K86" s="3" t="s">
        <v>40</v>
      </c>
      <c r="L86" s="1">
        <v>2017</v>
      </c>
      <c r="M86" s="1" t="s">
        <v>41</v>
      </c>
    </row>
    <row r="87" spans="1:13" ht="90" x14ac:dyDescent="0.25">
      <c r="A87" s="1" t="str">
        <f t="shared" si="4"/>
        <v>2021-10-12</v>
      </c>
      <c r="B87" s="1" t="str">
        <f>"0814"</f>
        <v>0814</v>
      </c>
      <c r="C87" s="2" t="s">
        <v>42</v>
      </c>
      <c r="D87" s="2" t="s">
        <v>169</v>
      </c>
      <c r="E87" s="1" t="s">
        <v>19</v>
      </c>
      <c r="G87" s="1" t="str">
        <f>"03"</f>
        <v>03</v>
      </c>
      <c r="H87" s="1">
        <v>3</v>
      </c>
      <c r="I87" s="1" t="s">
        <v>16</v>
      </c>
      <c r="J87" s="4"/>
      <c r="K87" s="3" t="s">
        <v>43</v>
      </c>
      <c r="L87" s="1">
        <v>2019</v>
      </c>
      <c r="M87" s="1" t="s">
        <v>17</v>
      </c>
    </row>
    <row r="88" spans="1:13" ht="45" x14ac:dyDescent="0.25">
      <c r="A88" s="1" t="str">
        <f t="shared" si="4"/>
        <v>2021-10-12</v>
      </c>
      <c r="B88" s="1" t="str">
        <f>"0822"</f>
        <v>0822</v>
      </c>
      <c r="C88" s="2" t="s">
        <v>45</v>
      </c>
      <c r="D88" s="2" t="s">
        <v>171</v>
      </c>
      <c r="E88" s="1" t="s">
        <v>19</v>
      </c>
      <c r="G88" s="1" t="str">
        <f>"01"</f>
        <v>01</v>
      </c>
      <c r="H88" s="1">
        <v>13</v>
      </c>
      <c r="I88" s="1" t="s">
        <v>16</v>
      </c>
      <c r="J88" s="4"/>
      <c r="K88" s="3" t="s">
        <v>170</v>
      </c>
      <c r="L88" s="1">
        <v>2009</v>
      </c>
      <c r="M88" s="1" t="s">
        <v>31</v>
      </c>
    </row>
    <row r="89" spans="1:13" ht="105" x14ac:dyDescent="0.25">
      <c r="A89" s="1" t="str">
        <f t="shared" si="4"/>
        <v>2021-10-12</v>
      </c>
      <c r="B89" s="1" t="str">
        <f>"0847"</f>
        <v>0847</v>
      </c>
      <c r="C89" s="2" t="s">
        <v>48</v>
      </c>
      <c r="D89" s="2" t="s">
        <v>172</v>
      </c>
      <c r="E89" s="1" t="s">
        <v>19</v>
      </c>
      <c r="G89" s="1" t="str">
        <f>"01"</f>
        <v>01</v>
      </c>
      <c r="H89" s="1">
        <v>19</v>
      </c>
      <c r="I89" s="1" t="s">
        <v>16</v>
      </c>
      <c r="J89" s="4"/>
      <c r="K89" s="3" t="s">
        <v>49</v>
      </c>
      <c r="L89" s="1">
        <v>2005</v>
      </c>
      <c r="M89" s="1" t="s">
        <v>25</v>
      </c>
    </row>
    <row r="90" spans="1:13" ht="90" x14ac:dyDescent="0.25">
      <c r="A90" s="1" t="str">
        <f t="shared" si="4"/>
        <v>2021-10-12</v>
      </c>
      <c r="B90" s="1" t="str">
        <f>"0909"</f>
        <v>0909</v>
      </c>
      <c r="C90" s="2" t="s">
        <v>23</v>
      </c>
      <c r="E90" s="1" t="s">
        <v>14</v>
      </c>
      <c r="G90" s="1" t="str">
        <f>"01"</f>
        <v>01</v>
      </c>
      <c r="H90" s="1">
        <v>4</v>
      </c>
      <c r="I90" s="1" t="s">
        <v>16</v>
      </c>
      <c r="J90" s="4"/>
      <c r="K90" s="3" t="s">
        <v>24</v>
      </c>
      <c r="L90" s="1">
        <v>2014</v>
      </c>
      <c r="M90" s="1" t="s">
        <v>25</v>
      </c>
    </row>
    <row r="91" spans="1:13" ht="75" x14ac:dyDescent="0.25">
      <c r="A91" s="1" t="str">
        <f t="shared" si="4"/>
        <v>2021-10-12</v>
      </c>
      <c r="B91" s="1" t="str">
        <f>"0934"</f>
        <v>0934</v>
      </c>
      <c r="C91" s="2" t="s">
        <v>51</v>
      </c>
      <c r="D91" s="2" t="s">
        <v>174</v>
      </c>
      <c r="E91" s="1" t="s">
        <v>14</v>
      </c>
      <c r="G91" s="1" t="str">
        <f>"03"</f>
        <v>03</v>
      </c>
      <c r="H91" s="1">
        <v>7</v>
      </c>
      <c r="I91" s="1" t="s">
        <v>16</v>
      </c>
      <c r="J91" s="4"/>
      <c r="K91" s="3" t="s">
        <v>173</v>
      </c>
      <c r="L91" s="1">
        <v>2015</v>
      </c>
      <c r="M91" s="1" t="s">
        <v>17</v>
      </c>
    </row>
    <row r="92" spans="1:13" ht="90" x14ac:dyDescent="0.25">
      <c r="A92" s="1" t="str">
        <f t="shared" si="4"/>
        <v>2021-10-12</v>
      </c>
      <c r="B92" s="1" t="str">
        <f>"1000"</f>
        <v>1000</v>
      </c>
      <c r="C92" s="2" t="s">
        <v>146</v>
      </c>
      <c r="D92" s="2" t="s">
        <v>148</v>
      </c>
      <c r="E92" s="1" t="s">
        <v>14</v>
      </c>
      <c r="G92" s="1" t="str">
        <f>"01"</f>
        <v>01</v>
      </c>
      <c r="H92" s="1">
        <v>46</v>
      </c>
      <c r="I92" s="1" t="s">
        <v>16</v>
      </c>
      <c r="J92" s="4"/>
      <c r="K92" s="3" t="s">
        <v>147</v>
      </c>
      <c r="L92" s="1">
        <v>2019</v>
      </c>
      <c r="M92" s="1" t="s">
        <v>17</v>
      </c>
    </row>
    <row r="93" spans="1:13" ht="90" x14ac:dyDescent="0.25">
      <c r="A93" s="1" t="str">
        <f t="shared" si="4"/>
        <v>2021-10-12</v>
      </c>
      <c r="B93" s="1" t="str">
        <f>"1030"</f>
        <v>1030</v>
      </c>
      <c r="C93" s="2" t="s">
        <v>143</v>
      </c>
      <c r="D93" s="2" t="s">
        <v>145</v>
      </c>
      <c r="E93" s="1" t="s">
        <v>19</v>
      </c>
      <c r="G93" s="1" t="str">
        <f>"05"</f>
        <v>05</v>
      </c>
      <c r="H93" s="1">
        <v>7</v>
      </c>
      <c r="I93" s="1" t="s">
        <v>16</v>
      </c>
      <c r="J93" s="4"/>
      <c r="K93" s="3" t="s">
        <v>144</v>
      </c>
      <c r="L93" s="1">
        <v>2014</v>
      </c>
      <c r="M93" s="1" t="s">
        <v>31</v>
      </c>
    </row>
    <row r="94" spans="1:13" ht="45" x14ac:dyDescent="0.25">
      <c r="A94" s="1" t="str">
        <f t="shared" si="4"/>
        <v>2021-10-12</v>
      </c>
      <c r="B94" s="1" t="str">
        <f>"1120"</f>
        <v>1120</v>
      </c>
      <c r="C94" s="2" t="s">
        <v>140</v>
      </c>
      <c r="D94" s="2" t="s">
        <v>142</v>
      </c>
      <c r="E94" s="1" t="s">
        <v>19</v>
      </c>
      <c r="G94" s="1" t="str">
        <f>"01"</f>
        <v>01</v>
      </c>
      <c r="H94" s="1">
        <v>4</v>
      </c>
      <c r="I94" s="1" t="s">
        <v>16</v>
      </c>
      <c r="J94" s="4"/>
      <c r="K94" s="3" t="s">
        <v>141</v>
      </c>
      <c r="L94" s="1">
        <v>2010</v>
      </c>
      <c r="M94" s="1" t="s">
        <v>17</v>
      </c>
    </row>
    <row r="95" spans="1:13" ht="90" x14ac:dyDescent="0.25">
      <c r="A95" s="1" t="str">
        <f t="shared" si="4"/>
        <v>2021-10-12</v>
      </c>
      <c r="B95" s="1" t="str">
        <f>"1130"</f>
        <v>1130</v>
      </c>
      <c r="C95" s="2" t="s">
        <v>149</v>
      </c>
      <c r="G95" s="1" t="str">
        <f>" "</f>
        <v xml:space="preserve"> </v>
      </c>
      <c r="H95" s="1">
        <v>0</v>
      </c>
      <c r="I95" s="1" t="s">
        <v>16</v>
      </c>
      <c r="J95" s="4"/>
      <c r="K95" s="3" t="s">
        <v>150</v>
      </c>
      <c r="L95" s="1">
        <v>2019</v>
      </c>
      <c r="M95" s="1" t="s">
        <v>151</v>
      </c>
    </row>
    <row r="96" spans="1:13" ht="105" x14ac:dyDescent="0.25">
      <c r="A96" s="1" t="str">
        <f t="shared" si="4"/>
        <v>2021-10-12</v>
      </c>
      <c r="B96" s="1" t="str">
        <f>"1230"</f>
        <v>1230</v>
      </c>
      <c r="C96" s="2" t="s">
        <v>154</v>
      </c>
      <c r="E96" s="1" t="s">
        <v>14</v>
      </c>
      <c r="G96" s="1" t="str">
        <f>"01"</f>
        <v>01</v>
      </c>
      <c r="H96" s="1">
        <v>0</v>
      </c>
      <c r="I96" s="1" t="s">
        <v>16</v>
      </c>
      <c r="J96" s="4"/>
      <c r="K96" s="3" t="s">
        <v>155</v>
      </c>
      <c r="L96" s="1">
        <v>2018</v>
      </c>
      <c r="M96" s="1" t="s">
        <v>17</v>
      </c>
    </row>
    <row r="97" spans="1:14" ht="75" x14ac:dyDescent="0.25">
      <c r="A97" s="1" t="str">
        <f t="shared" si="4"/>
        <v>2021-10-12</v>
      </c>
      <c r="B97" s="1" t="str">
        <f>"1300"</f>
        <v>1300</v>
      </c>
      <c r="C97" s="2" t="s">
        <v>175</v>
      </c>
      <c r="E97" s="1" t="s">
        <v>14</v>
      </c>
      <c r="G97" s="1" t="str">
        <f>" "</f>
        <v xml:space="preserve"> </v>
      </c>
      <c r="H97" s="1">
        <v>0</v>
      </c>
      <c r="I97" s="1" t="s">
        <v>16</v>
      </c>
      <c r="J97" s="4"/>
      <c r="K97" s="3" t="s">
        <v>176</v>
      </c>
      <c r="L97" s="1">
        <v>2020</v>
      </c>
      <c r="M97" s="1" t="s">
        <v>17</v>
      </c>
    </row>
    <row r="98" spans="1:14" ht="90" x14ac:dyDescent="0.25">
      <c r="A98" s="1" t="str">
        <f t="shared" si="4"/>
        <v>2021-10-12</v>
      </c>
      <c r="B98" s="1" t="str">
        <f>"1400"</f>
        <v>1400</v>
      </c>
      <c r="C98" s="2" t="s">
        <v>177</v>
      </c>
      <c r="E98" s="1" t="s">
        <v>19</v>
      </c>
      <c r="G98" s="1" t="str">
        <f>"00"</f>
        <v>00</v>
      </c>
      <c r="H98" s="1">
        <v>0</v>
      </c>
      <c r="I98" s="1" t="s">
        <v>16</v>
      </c>
      <c r="J98" s="4"/>
      <c r="K98" s="3" t="s">
        <v>178</v>
      </c>
      <c r="L98" s="1">
        <v>2019</v>
      </c>
      <c r="M98" s="1" t="s">
        <v>25</v>
      </c>
    </row>
    <row r="99" spans="1:14" ht="90" x14ac:dyDescent="0.25">
      <c r="A99" s="1" t="str">
        <f t="shared" si="4"/>
        <v>2021-10-12</v>
      </c>
      <c r="B99" s="1" t="str">
        <f>"1410"</f>
        <v>1410</v>
      </c>
      <c r="C99" s="2" t="s">
        <v>156</v>
      </c>
      <c r="D99" s="2" t="s">
        <v>159</v>
      </c>
      <c r="E99" s="1" t="s">
        <v>87</v>
      </c>
      <c r="F99" s="1" t="s">
        <v>157</v>
      </c>
      <c r="G99" s="1" t="str">
        <f>"01"</f>
        <v>01</v>
      </c>
      <c r="H99" s="1">
        <v>4</v>
      </c>
      <c r="I99" s="1" t="s">
        <v>16</v>
      </c>
      <c r="J99" s="4"/>
      <c r="K99" s="3" t="s">
        <v>158</v>
      </c>
      <c r="L99" s="1">
        <v>2015</v>
      </c>
      <c r="M99" s="1" t="s">
        <v>31</v>
      </c>
    </row>
    <row r="100" spans="1:14" ht="75" x14ac:dyDescent="0.25">
      <c r="A100" s="1" t="str">
        <f t="shared" si="4"/>
        <v>2021-10-12</v>
      </c>
      <c r="B100" s="1" t="str">
        <f>"1435"</f>
        <v>1435</v>
      </c>
      <c r="C100" s="2" t="s">
        <v>156</v>
      </c>
      <c r="D100" s="2" t="s">
        <v>161</v>
      </c>
      <c r="E100" s="1" t="s">
        <v>87</v>
      </c>
      <c r="F100" s="1" t="s">
        <v>88</v>
      </c>
      <c r="G100" s="1" t="str">
        <f>"01"</f>
        <v>01</v>
      </c>
      <c r="H100" s="1">
        <v>5</v>
      </c>
      <c r="I100" s="1" t="s">
        <v>16</v>
      </c>
      <c r="J100" s="4"/>
      <c r="K100" s="3" t="s">
        <v>160</v>
      </c>
      <c r="L100" s="1">
        <v>2015</v>
      </c>
      <c r="M100" s="1" t="s">
        <v>31</v>
      </c>
    </row>
    <row r="101" spans="1:14" ht="105" x14ac:dyDescent="0.25">
      <c r="A101" s="1" t="str">
        <f t="shared" si="4"/>
        <v>2021-10-12</v>
      </c>
      <c r="B101" s="1" t="str">
        <f>"1500"</f>
        <v>1500</v>
      </c>
      <c r="C101" s="2" t="s">
        <v>48</v>
      </c>
      <c r="D101" s="2" t="s">
        <v>179</v>
      </c>
      <c r="E101" s="1" t="s">
        <v>19</v>
      </c>
      <c r="G101" s="1" t="str">
        <f>"01"</f>
        <v>01</v>
      </c>
      <c r="H101" s="1">
        <v>16</v>
      </c>
      <c r="I101" s="1" t="s">
        <v>16</v>
      </c>
      <c r="J101" s="4"/>
      <c r="K101" s="3" t="s">
        <v>49</v>
      </c>
      <c r="L101" s="1">
        <v>2005</v>
      </c>
      <c r="M101" s="1" t="s">
        <v>25</v>
      </c>
    </row>
    <row r="102" spans="1:14" ht="75" x14ac:dyDescent="0.25">
      <c r="A102" s="1" t="str">
        <f t="shared" si="4"/>
        <v>2021-10-12</v>
      </c>
      <c r="B102" s="1" t="str">
        <f>"1526"</f>
        <v>1526</v>
      </c>
      <c r="C102" s="2" t="s">
        <v>51</v>
      </c>
      <c r="D102" s="2" t="s">
        <v>174</v>
      </c>
      <c r="E102" s="1" t="s">
        <v>14</v>
      </c>
      <c r="G102" s="1" t="str">
        <f>"03"</f>
        <v>03</v>
      </c>
      <c r="H102" s="1">
        <v>7</v>
      </c>
      <c r="I102" s="1" t="s">
        <v>16</v>
      </c>
      <c r="J102" s="4"/>
      <c r="K102" s="3" t="s">
        <v>173</v>
      </c>
      <c r="L102" s="1">
        <v>2015</v>
      </c>
      <c r="M102" s="1" t="s">
        <v>17</v>
      </c>
    </row>
    <row r="103" spans="1:14" ht="30" x14ac:dyDescent="0.25">
      <c r="A103" s="1" t="str">
        <f t="shared" si="4"/>
        <v>2021-10-12</v>
      </c>
      <c r="B103" s="1" t="str">
        <f>"1554"</f>
        <v>1554</v>
      </c>
      <c r="C103" s="2" t="s">
        <v>112</v>
      </c>
      <c r="D103" s="2" t="s">
        <v>181</v>
      </c>
      <c r="E103" s="1" t="s">
        <v>19</v>
      </c>
      <c r="G103" s="1" t="str">
        <f>"02"</f>
        <v>02</v>
      </c>
      <c r="H103" s="1">
        <v>3</v>
      </c>
      <c r="I103" s="1" t="s">
        <v>16</v>
      </c>
      <c r="J103" s="4"/>
      <c r="K103" s="3" t="s">
        <v>180</v>
      </c>
      <c r="L103" s="1">
        <v>2018</v>
      </c>
      <c r="M103" s="1" t="s">
        <v>115</v>
      </c>
    </row>
    <row r="104" spans="1:14" ht="60" x14ac:dyDescent="0.25">
      <c r="A104" s="1" t="str">
        <f t="shared" si="4"/>
        <v>2021-10-12</v>
      </c>
      <c r="B104" s="1" t="str">
        <f>"1603"</f>
        <v>1603</v>
      </c>
      <c r="C104" s="2" t="s">
        <v>116</v>
      </c>
      <c r="D104" s="2" t="s">
        <v>183</v>
      </c>
      <c r="E104" s="1" t="s">
        <v>19</v>
      </c>
      <c r="G104" s="1" t="str">
        <f>"01"</f>
        <v>01</v>
      </c>
      <c r="H104" s="1">
        <v>7</v>
      </c>
      <c r="I104" s="1" t="s">
        <v>16</v>
      </c>
      <c r="J104" s="4"/>
      <c r="K104" s="3" t="s">
        <v>182</v>
      </c>
      <c r="L104" s="1">
        <v>2018</v>
      </c>
      <c r="M104" s="1" t="s">
        <v>17</v>
      </c>
    </row>
    <row r="105" spans="1:14" ht="45" x14ac:dyDescent="0.25">
      <c r="A105" s="1" t="str">
        <f t="shared" si="4"/>
        <v>2021-10-12</v>
      </c>
      <c r="B105" s="1" t="str">
        <f>"1632"</f>
        <v>1632</v>
      </c>
      <c r="C105" s="2" t="s">
        <v>119</v>
      </c>
      <c r="D105" s="2" t="s">
        <v>185</v>
      </c>
      <c r="E105" s="1" t="s">
        <v>14</v>
      </c>
      <c r="F105" s="1" t="s">
        <v>88</v>
      </c>
      <c r="G105" s="1" t="str">
        <f>"01"</f>
        <v>01</v>
      </c>
      <c r="H105" s="1">
        <v>13</v>
      </c>
      <c r="I105" s="1" t="s">
        <v>16</v>
      </c>
      <c r="J105" s="4"/>
      <c r="K105" s="3" t="s">
        <v>184</v>
      </c>
      <c r="L105" s="1">
        <v>2017</v>
      </c>
      <c r="M105" s="1" t="s">
        <v>17</v>
      </c>
    </row>
    <row r="106" spans="1:14" ht="75" x14ac:dyDescent="0.25">
      <c r="A106" s="1" t="str">
        <f t="shared" si="4"/>
        <v>2021-10-12</v>
      </c>
      <c r="B106" s="1" t="str">
        <f>"1700"</f>
        <v>1700</v>
      </c>
      <c r="C106" s="2" t="s">
        <v>121</v>
      </c>
      <c r="D106" s="2" t="s">
        <v>188</v>
      </c>
      <c r="E106" s="1" t="s">
        <v>14</v>
      </c>
      <c r="F106" s="1" t="s">
        <v>186</v>
      </c>
      <c r="G106" s="1" t="str">
        <f>"03"</f>
        <v>03</v>
      </c>
      <c r="H106" s="1">
        <v>42</v>
      </c>
      <c r="I106" s="1" t="s">
        <v>16</v>
      </c>
      <c r="J106" s="4"/>
      <c r="K106" s="3" t="s">
        <v>187</v>
      </c>
      <c r="L106" s="1">
        <v>2020</v>
      </c>
      <c r="M106" s="1" t="s">
        <v>75</v>
      </c>
    </row>
    <row r="107" spans="1:14" ht="90" x14ac:dyDescent="0.25">
      <c r="A107" s="1" t="str">
        <f t="shared" si="4"/>
        <v>2021-10-12</v>
      </c>
      <c r="B107" s="1" t="str">
        <f>"1730"</f>
        <v>1730</v>
      </c>
      <c r="C107" s="2" t="s">
        <v>124</v>
      </c>
      <c r="D107" s="2" t="s">
        <v>126</v>
      </c>
      <c r="E107" s="1" t="s">
        <v>19</v>
      </c>
      <c r="G107" s="1" t="str">
        <f>"02"</f>
        <v>02</v>
      </c>
      <c r="H107" s="1">
        <v>42</v>
      </c>
      <c r="I107" s="1" t="s">
        <v>16</v>
      </c>
      <c r="J107" s="4"/>
      <c r="K107" s="3" t="s">
        <v>189</v>
      </c>
      <c r="L107" s="1">
        <v>2018</v>
      </c>
      <c r="M107" s="1" t="s">
        <v>17</v>
      </c>
    </row>
    <row r="108" spans="1:14" ht="90" x14ac:dyDescent="0.25">
      <c r="A108" s="1" t="str">
        <f t="shared" si="4"/>
        <v>2021-10-12</v>
      </c>
      <c r="B108" s="1" t="str">
        <f>"1800"</f>
        <v>1800</v>
      </c>
      <c r="C108" s="2" t="s">
        <v>190</v>
      </c>
      <c r="E108" s="1" t="s">
        <v>14</v>
      </c>
      <c r="G108" s="1" t="str">
        <f>"01"</f>
        <v>01</v>
      </c>
      <c r="H108" s="1">
        <v>7</v>
      </c>
      <c r="I108" s="1" t="s">
        <v>16</v>
      </c>
      <c r="J108" s="4"/>
      <c r="K108" s="3" t="s">
        <v>191</v>
      </c>
      <c r="L108" s="1">
        <v>2016</v>
      </c>
      <c r="M108" s="1" t="s">
        <v>75</v>
      </c>
    </row>
    <row r="109" spans="1:14" ht="60" x14ac:dyDescent="0.25">
      <c r="A109" s="7" t="str">
        <f t="shared" si="4"/>
        <v>2021-10-12</v>
      </c>
      <c r="B109" s="7" t="str">
        <f>"1830"</f>
        <v>1830</v>
      </c>
      <c r="C109" s="8" t="s">
        <v>192</v>
      </c>
      <c r="D109" s="8" t="s">
        <v>195</v>
      </c>
      <c r="E109" s="7" t="s">
        <v>14</v>
      </c>
      <c r="F109" s="7" t="s">
        <v>193</v>
      </c>
      <c r="G109" s="7" t="str">
        <f>"01"</f>
        <v>01</v>
      </c>
      <c r="H109" s="7">
        <v>5</v>
      </c>
      <c r="I109" s="7" t="s">
        <v>16</v>
      </c>
      <c r="J109" s="5" t="s">
        <v>389</v>
      </c>
      <c r="K109" s="6" t="s">
        <v>194</v>
      </c>
      <c r="L109" s="7">
        <v>2013</v>
      </c>
      <c r="M109" s="7" t="s">
        <v>17</v>
      </c>
      <c r="N109" s="7"/>
    </row>
    <row r="110" spans="1:14" ht="75" x14ac:dyDescent="0.25">
      <c r="A110" s="7" t="str">
        <f t="shared" si="4"/>
        <v>2021-10-12</v>
      </c>
      <c r="B110" s="7" t="str">
        <f>"1930"</f>
        <v>1930</v>
      </c>
      <c r="C110" s="8" t="s">
        <v>196</v>
      </c>
      <c r="D110" s="8"/>
      <c r="E110" s="7" t="s">
        <v>55</v>
      </c>
      <c r="F110" s="7"/>
      <c r="G110" s="7" t="str">
        <f>"2021"</f>
        <v>2021</v>
      </c>
      <c r="H110" s="7">
        <v>24</v>
      </c>
      <c r="I110" s="7"/>
      <c r="J110" s="5" t="s">
        <v>392</v>
      </c>
      <c r="K110" s="6" t="s">
        <v>197</v>
      </c>
      <c r="L110" s="7">
        <v>2021</v>
      </c>
      <c r="M110" s="7" t="s">
        <v>17</v>
      </c>
      <c r="N110" s="7"/>
    </row>
    <row r="111" spans="1:14" ht="105" x14ac:dyDescent="0.25">
      <c r="A111" s="7" t="str">
        <f t="shared" si="4"/>
        <v>2021-10-12</v>
      </c>
      <c r="B111" s="7" t="str">
        <f>"2000"</f>
        <v>2000</v>
      </c>
      <c r="C111" s="8" t="s">
        <v>198</v>
      </c>
      <c r="D111" s="8" t="s">
        <v>200</v>
      </c>
      <c r="E111" s="7" t="s">
        <v>55</v>
      </c>
      <c r="F111" s="7"/>
      <c r="G111" s="7" t="str">
        <f>"28"</f>
        <v>28</v>
      </c>
      <c r="H111" s="7">
        <v>5</v>
      </c>
      <c r="I111" s="7" t="s">
        <v>16</v>
      </c>
      <c r="J111" s="5" t="s">
        <v>393</v>
      </c>
      <c r="K111" s="6" t="s">
        <v>199</v>
      </c>
      <c r="L111" s="7">
        <v>2021</v>
      </c>
      <c r="M111" s="7" t="s">
        <v>17</v>
      </c>
      <c r="N111" s="7"/>
    </row>
    <row r="112" spans="1:14" ht="45" x14ac:dyDescent="0.25">
      <c r="A112" s="7" t="str">
        <f t="shared" si="4"/>
        <v>2021-10-12</v>
      </c>
      <c r="B112" s="7" t="str">
        <f>"2100"</f>
        <v>2100</v>
      </c>
      <c r="C112" s="8" t="s">
        <v>201</v>
      </c>
      <c r="D112" s="8"/>
      <c r="E112" s="7" t="s">
        <v>14</v>
      </c>
      <c r="F112" s="7" t="s">
        <v>88</v>
      </c>
      <c r="G112" s="7" t="str">
        <f>" "</f>
        <v xml:space="preserve"> </v>
      </c>
      <c r="H112" s="7">
        <v>0</v>
      </c>
      <c r="I112" s="7" t="s">
        <v>16</v>
      </c>
      <c r="J112" s="5" t="s">
        <v>390</v>
      </c>
      <c r="K112" s="6" t="s">
        <v>202</v>
      </c>
      <c r="L112" s="7">
        <v>2018</v>
      </c>
      <c r="M112" s="7" t="s">
        <v>31</v>
      </c>
      <c r="N112" s="7"/>
    </row>
    <row r="113" spans="1:14" ht="105" x14ac:dyDescent="0.25">
      <c r="A113" s="7" t="str">
        <f t="shared" si="4"/>
        <v>2021-10-12</v>
      </c>
      <c r="B113" s="7" t="str">
        <f>"2200"</f>
        <v>2200</v>
      </c>
      <c r="C113" s="8" t="s">
        <v>203</v>
      </c>
      <c r="D113" s="8"/>
      <c r="E113" s="7" t="s">
        <v>87</v>
      </c>
      <c r="F113" s="7" t="s">
        <v>204</v>
      </c>
      <c r="G113" s="7" t="str">
        <f>" "</f>
        <v xml:space="preserve"> </v>
      </c>
      <c r="H113" s="7">
        <v>0</v>
      </c>
      <c r="I113" s="7" t="s">
        <v>16</v>
      </c>
      <c r="J113" s="5" t="s">
        <v>390</v>
      </c>
      <c r="K113" s="6" t="s">
        <v>205</v>
      </c>
      <c r="L113" s="7">
        <v>2012</v>
      </c>
      <c r="M113" s="7" t="s">
        <v>206</v>
      </c>
      <c r="N113" s="7"/>
    </row>
    <row r="114" spans="1:14" ht="75" x14ac:dyDescent="0.25">
      <c r="A114" s="1" t="str">
        <f t="shared" si="4"/>
        <v>2021-10-12</v>
      </c>
      <c r="B114" s="1" t="str">
        <f>"2300"</f>
        <v>2300</v>
      </c>
      <c r="C114" s="2" t="s">
        <v>207</v>
      </c>
      <c r="D114" s="2" t="s">
        <v>209</v>
      </c>
      <c r="E114" s="1" t="s">
        <v>14</v>
      </c>
      <c r="G114" s="1" t="str">
        <f>"2"</f>
        <v>2</v>
      </c>
      <c r="H114" s="1">
        <v>0</v>
      </c>
      <c r="I114" s="1" t="s">
        <v>16</v>
      </c>
      <c r="J114" s="4"/>
      <c r="K114" s="3" t="s">
        <v>208</v>
      </c>
      <c r="L114" s="1">
        <v>2017</v>
      </c>
      <c r="M114" s="1" t="s">
        <v>17</v>
      </c>
    </row>
    <row r="115" spans="1:14" ht="75" x14ac:dyDescent="0.25">
      <c r="A115" s="1" t="str">
        <f t="shared" si="4"/>
        <v>2021-10-12</v>
      </c>
      <c r="B115" s="1" t="str">
        <f>"2330"</f>
        <v>2330</v>
      </c>
      <c r="C115" s="2" t="s">
        <v>196</v>
      </c>
      <c r="E115" s="1" t="s">
        <v>55</v>
      </c>
      <c r="G115" s="1" t="str">
        <f>"2021"</f>
        <v>2021</v>
      </c>
      <c r="H115" s="1">
        <v>24</v>
      </c>
      <c r="I115" s="1" t="s">
        <v>16</v>
      </c>
      <c r="J115" s="4"/>
      <c r="K115" s="3" t="s">
        <v>197</v>
      </c>
      <c r="L115" s="1">
        <v>2021</v>
      </c>
      <c r="M115" s="1" t="s">
        <v>17</v>
      </c>
    </row>
    <row r="116" spans="1:14" ht="105" x14ac:dyDescent="0.25">
      <c r="A116" s="1" t="str">
        <f t="shared" si="4"/>
        <v>2021-10-12</v>
      </c>
      <c r="B116" s="1" t="str">
        <f>"2400"</f>
        <v>2400</v>
      </c>
      <c r="C116" s="2" t="s">
        <v>198</v>
      </c>
      <c r="D116" s="2" t="s">
        <v>200</v>
      </c>
      <c r="E116" s="1" t="s">
        <v>55</v>
      </c>
      <c r="G116" s="1" t="str">
        <f>"28"</f>
        <v>28</v>
      </c>
      <c r="H116" s="1">
        <v>5</v>
      </c>
      <c r="I116" s="1" t="s">
        <v>16</v>
      </c>
      <c r="J116" s="4"/>
      <c r="K116" s="3" t="s">
        <v>199</v>
      </c>
      <c r="L116" s="1">
        <v>2021</v>
      </c>
      <c r="M116" s="1" t="s">
        <v>17</v>
      </c>
    </row>
    <row r="117" spans="1:14" ht="75" x14ac:dyDescent="0.25">
      <c r="A117" s="1" t="str">
        <f t="shared" si="4"/>
        <v>2021-10-12</v>
      </c>
      <c r="B117" s="1" t="str">
        <f>"2500"</f>
        <v>2500</v>
      </c>
      <c r="C117" s="2" t="s">
        <v>13</v>
      </c>
      <c r="E117" s="1" t="s">
        <v>14</v>
      </c>
      <c r="G117" s="1" t="str">
        <f>"03"</f>
        <v>03</v>
      </c>
      <c r="H117" s="1">
        <v>18</v>
      </c>
      <c r="I117" s="1" t="s">
        <v>16</v>
      </c>
      <c r="J117" s="4"/>
      <c r="K117" s="3" t="s">
        <v>15</v>
      </c>
      <c r="L117" s="1">
        <v>2012</v>
      </c>
      <c r="M117" s="1" t="s">
        <v>17</v>
      </c>
    </row>
    <row r="118" spans="1:14" ht="75" x14ac:dyDescent="0.25">
      <c r="A118" s="1" t="str">
        <f t="shared" si="4"/>
        <v>2021-10-12</v>
      </c>
      <c r="B118" s="1" t="str">
        <f>"2600"</f>
        <v>2600</v>
      </c>
      <c r="C118" s="2" t="s">
        <v>13</v>
      </c>
      <c r="E118" s="1" t="s">
        <v>14</v>
      </c>
      <c r="G118" s="1" t="str">
        <f>"03"</f>
        <v>03</v>
      </c>
      <c r="H118" s="1">
        <v>18</v>
      </c>
      <c r="I118" s="1" t="s">
        <v>16</v>
      </c>
      <c r="J118" s="4"/>
      <c r="K118" s="3" t="s">
        <v>15</v>
      </c>
      <c r="L118" s="1">
        <v>2012</v>
      </c>
      <c r="M118" s="1" t="s">
        <v>17</v>
      </c>
    </row>
    <row r="119" spans="1:14" ht="75" x14ac:dyDescent="0.25">
      <c r="A119" s="1" t="str">
        <f t="shared" si="4"/>
        <v>2021-10-12</v>
      </c>
      <c r="B119" s="1" t="str">
        <f>"2700"</f>
        <v>2700</v>
      </c>
      <c r="C119" s="2" t="s">
        <v>13</v>
      </c>
      <c r="E119" s="1" t="s">
        <v>14</v>
      </c>
      <c r="G119" s="1" t="str">
        <f>"03"</f>
        <v>03</v>
      </c>
      <c r="H119" s="1">
        <v>18</v>
      </c>
      <c r="I119" s="1" t="s">
        <v>16</v>
      </c>
      <c r="J119" s="4"/>
      <c r="K119" s="3" t="s">
        <v>15</v>
      </c>
      <c r="L119" s="1">
        <v>2012</v>
      </c>
      <c r="M119" s="1" t="s">
        <v>17</v>
      </c>
    </row>
    <row r="120" spans="1:14" ht="75" x14ac:dyDescent="0.25">
      <c r="A120" s="1" t="str">
        <f t="shared" si="4"/>
        <v>2021-10-12</v>
      </c>
      <c r="B120" s="1" t="str">
        <f>"2800"</f>
        <v>2800</v>
      </c>
      <c r="C120" s="2" t="s">
        <v>13</v>
      </c>
      <c r="E120" s="1" t="s">
        <v>14</v>
      </c>
      <c r="G120" s="1" t="str">
        <f>"03"</f>
        <v>03</v>
      </c>
      <c r="H120" s="1">
        <v>18</v>
      </c>
      <c r="I120" s="1" t="s">
        <v>16</v>
      </c>
      <c r="J120" s="4"/>
      <c r="K120" s="3" t="s">
        <v>15</v>
      </c>
      <c r="L120" s="1">
        <v>2012</v>
      </c>
      <c r="M120" s="1" t="s">
        <v>17</v>
      </c>
    </row>
    <row r="121" spans="1:14" ht="75" x14ac:dyDescent="0.25">
      <c r="A121" s="1" t="str">
        <f t="shared" ref="A121:A166" si="5">"2021-10-13"</f>
        <v>2021-10-13</v>
      </c>
      <c r="B121" s="1" t="str">
        <f>"0500"</f>
        <v>0500</v>
      </c>
      <c r="C121" s="2" t="s">
        <v>13</v>
      </c>
      <c r="E121" s="1" t="s">
        <v>14</v>
      </c>
      <c r="G121" s="1" t="str">
        <f>"03"</f>
        <v>03</v>
      </c>
      <c r="H121" s="1">
        <v>18</v>
      </c>
      <c r="I121" s="1" t="s">
        <v>16</v>
      </c>
      <c r="J121" s="4"/>
      <c r="K121" s="3" t="s">
        <v>15</v>
      </c>
      <c r="L121" s="1">
        <v>2012</v>
      </c>
      <c r="M121" s="1" t="s">
        <v>17</v>
      </c>
    </row>
    <row r="122" spans="1:14" ht="45" x14ac:dyDescent="0.25">
      <c r="A122" s="1" t="str">
        <f t="shared" si="5"/>
        <v>2021-10-13</v>
      </c>
      <c r="B122" s="1" t="str">
        <f>"0600"</f>
        <v>0600</v>
      </c>
      <c r="C122" s="2" t="s">
        <v>18</v>
      </c>
      <c r="D122" s="2" t="s">
        <v>210</v>
      </c>
      <c r="E122" s="1" t="s">
        <v>19</v>
      </c>
      <c r="G122" s="1" t="str">
        <f>"01"</f>
        <v>01</v>
      </c>
      <c r="H122" s="1">
        <v>12</v>
      </c>
      <c r="I122" s="1" t="s">
        <v>16</v>
      </c>
      <c r="J122" s="4"/>
      <c r="K122" s="3" t="s">
        <v>20</v>
      </c>
      <c r="L122" s="1">
        <v>2014</v>
      </c>
      <c r="M122" s="1" t="s">
        <v>17</v>
      </c>
    </row>
    <row r="123" spans="1:14" ht="90" x14ac:dyDescent="0.25">
      <c r="A123" s="1" t="str">
        <f t="shared" si="5"/>
        <v>2021-10-13</v>
      </c>
      <c r="B123" s="1" t="str">
        <f>"0626"</f>
        <v>0626</v>
      </c>
      <c r="C123" s="2" t="s">
        <v>23</v>
      </c>
      <c r="E123" s="1" t="s">
        <v>14</v>
      </c>
      <c r="G123" s="1" t="str">
        <f>"01"</f>
        <v>01</v>
      </c>
      <c r="H123" s="1">
        <v>9</v>
      </c>
      <c r="I123" s="1" t="s">
        <v>16</v>
      </c>
      <c r="J123" s="4"/>
      <c r="K123" s="3" t="s">
        <v>24</v>
      </c>
      <c r="L123" s="1">
        <v>2014</v>
      </c>
      <c r="M123" s="1" t="s">
        <v>25</v>
      </c>
    </row>
    <row r="124" spans="1:14" ht="60" x14ac:dyDescent="0.25">
      <c r="A124" s="1" t="str">
        <f t="shared" si="5"/>
        <v>2021-10-13</v>
      </c>
      <c r="B124" s="1" t="str">
        <f>"0653"</f>
        <v>0653</v>
      </c>
      <c r="C124" s="2" t="s">
        <v>26</v>
      </c>
      <c r="D124" s="2" t="s">
        <v>212</v>
      </c>
      <c r="E124" s="1" t="s">
        <v>19</v>
      </c>
      <c r="G124" s="1" t="str">
        <f>"01"</f>
        <v>01</v>
      </c>
      <c r="H124" s="1">
        <v>12</v>
      </c>
      <c r="I124" s="1" t="s">
        <v>16</v>
      </c>
      <c r="J124" s="4"/>
      <c r="K124" s="3" t="s">
        <v>211</v>
      </c>
      <c r="L124" s="1">
        <v>2018</v>
      </c>
      <c r="M124" s="1" t="s">
        <v>25</v>
      </c>
    </row>
    <row r="125" spans="1:14" ht="75" x14ac:dyDescent="0.25">
      <c r="A125" s="1" t="str">
        <f t="shared" si="5"/>
        <v>2021-10-13</v>
      </c>
      <c r="B125" s="1" t="str">
        <f>"0722"</f>
        <v>0722</v>
      </c>
      <c r="C125" s="2" t="s">
        <v>29</v>
      </c>
      <c r="E125" s="1" t="s">
        <v>19</v>
      </c>
      <c r="G125" s="1" t="str">
        <f>"03"</f>
        <v>03</v>
      </c>
      <c r="H125" s="1">
        <v>5</v>
      </c>
      <c r="I125" s="1" t="s">
        <v>16</v>
      </c>
      <c r="J125" s="4"/>
      <c r="K125" s="3" t="s">
        <v>30</v>
      </c>
      <c r="L125" s="1">
        <v>2015</v>
      </c>
      <c r="M125" s="1" t="s">
        <v>31</v>
      </c>
    </row>
    <row r="126" spans="1:14" ht="90" x14ac:dyDescent="0.25">
      <c r="A126" s="1" t="str">
        <f t="shared" si="5"/>
        <v>2021-10-13</v>
      </c>
      <c r="B126" s="1" t="str">
        <f>"0736"</f>
        <v>0736</v>
      </c>
      <c r="C126" s="2" t="s">
        <v>32</v>
      </c>
      <c r="D126" s="2" t="s">
        <v>214</v>
      </c>
      <c r="E126" s="1" t="s">
        <v>19</v>
      </c>
      <c r="G126" s="1" t="str">
        <f>"01"</f>
        <v>01</v>
      </c>
      <c r="H126" s="1">
        <v>13</v>
      </c>
      <c r="I126" s="1" t="s">
        <v>16</v>
      </c>
      <c r="J126" s="4"/>
      <c r="K126" s="3" t="s">
        <v>213</v>
      </c>
      <c r="L126" s="1">
        <v>2019</v>
      </c>
      <c r="M126" s="1" t="s">
        <v>31</v>
      </c>
    </row>
    <row r="127" spans="1:14" ht="105" x14ac:dyDescent="0.25">
      <c r="A127" s="1" t="str">
        <f t="shared" si="5"/>
        <v>2021-10-13</v>
      </c>
      <c r="B127" s="1" t="str">
        <f>"0801"</f>
        <v>0801</v>
      </c>
      <c r="C127" s="2" t="s">
        <v>35</v>
      </c>
      <c r="D127" s="2" t="s">
        <v>216</v>
      </c>
      <c r="E127" s="1" t="s">
        <v>19</v>
      </c>
      <c r="G127" s="1" t="str">
        <f>"02"</f>
        <v>02</v>
      </c>
      <c r="H127" s="1">
        <v>17</v>
      </c>
      <c r="I127" s="1" t="s">
        <v>16</v>
      </c>
      <c r="J127" s="4"/>
      <c r="K127" s="3" t="s">
        <v>215</v>
      </c>
      <c r="L127" s="1">
        <v>2020</v>
      </c>
      <c r="M127" s="1" t="s">
        <v>25</v>
      </c>
    </row>
    <row r="128" spans="1:14" ht="75" x14ac:dyDescent="0.25">
      <c r="A128" s="1" t="str">
        <f t="shared" si="5"/>
        <v>2021-10-13</v>
      </c>
      <c r="B128" s="1" t="str">
        <f>"0811"</f>
        <v>0811</v>
      </c>
      <c r="C128" s="2" t="s">
        <v>39</v>
      </c>
      <c r="E128" s="1" t="s">
        <v>19</v>
      </c>
      <c r="G128" s="1" t="str">
        <f>"01"</f>
        <v>01</v>
      </c>
      <c r="H128" s="1">
        <v>10</v>
      </c>
      <c r="I128" s="1" t="s">
        <v>16</v>
      </c>
      <c r="J128" s="4"/>
      <c r="K128" s="3" t="s">
        <v>40</v>
      </c>
      <c r="L128" s="1">
        <v>2017</v>
      </c>
      <c r="M128" s="1" t="s">
        <v>41</v>
      </c>
    </row>
    <row r="129" spans="1:13" ht="90" x14ac:dyDescent="0.25">
      <c r="A129" s="1" t="str">
        <f t="shared" si="5"/>
        <v>2021-10-13</v>
      </c>
      <c r="B129" s="1" t="str">
        <f>"0814"</f>
        <v>0814</v>
      </c>
      <c r="C129" s="2" t="s">
        <v>42</v>
      </c>
      <c r="D129" s="2" t="s">
        <v>217</v>
      </c>
      <c r="E129" s="1" t="s">
        <v>19</v>
      </c>
      <c r="G129" s="1" t="str">
        <f>"03"</f>
        <v>03</v>
      </c>
      <c r="H129" s="1">
        <v>4</v>
      </c>
      <c r="I129" s="1" t="s">
        <v>16</v>
      </c>
      <c r="J129" s="4"/>
      <c r="K129" s="3" t="s">
        <v>43</v>
      </c>
      <c r="L129" s="1">
        <v>2019</v>
      </c>
      <c r="M129" s="1" t="s">
        <v>17</v>
      </c>
    </row>
    <row r="130" spans="1:13" ht="45" x14ac:dyDescent="0.25">
      <c r="A130" s="1" t="str">
        <f t="shared" si="5"/>
        <v>2021-10-13</v>
      </c>
      <c r="B130" s="1" t="str">
        <f>"0822"</f>
        <v>0822</v>
      </c>
      <c r="C130" s="2" t="s">
        <v>45</v>
      </c>
      <c r="E130" s="1" t="s">
        <v>19</v>
      </c>
      <c r="G130" s="1" t="str">
        <f>"02"</f>
        <v>02</v>
      </c>
      <c r="H130" s="1">
        <v>1</v>
      </c>
      <c r="I130" s="1" t="s">
        <v>16</v>
      </c>
      <c r="J130" s="4"/>
      <c r="K130" s="3" t="s">
        <v>218</v>
      </c>
      <c r="L130" s="1">
        <v>2011</v>
      </c>
      <c r="M130" s="1" t="s">
        <v>17</v>
      </c>
    </row>
    <row r="131" spans="1:13" ht="105" x14ac:dyDescent="0.25">
      <c r="A131" s="1" t="str">
        <f t="shared" si="5"/>
        <v>2021-10-13</v>
      </c>
      <c r="B131" s="1" t="str">
        <f>"0847"</f>
        <v>0847</v>
      </c>
      <c r="C131" s="2" t="s">
        <v>48</v>
      </c>
      <c r="D131" s="2" t="s">
        <v>379</v>
      </c>
      <c r="E131" s="1" t="s">
        <v>19</v>
      </c>
      <c r="G131" s="1" t="str">
        <f>"01"</f>
        <v>01</v>
      </c>
      <c r="H131" s="1">
        <v>20</v>
      </c>
      <c r="I131" s="1" t="s">
        <v>16</v>
      </c>
      <c r="J131" s="4"/>
      <c r="K131" s="3" t="s">
        <v>49</v>
      </c>
      <c r="L131" s="1">
        <v>2005</v>
      </c>
      <c r="M131" s="1" t="s">
        <v>25</v>
      </c>
    </row>
    <row r="132" spans="1:13" ht="90" x14ac:dyDescent="0.25">
      <c r="A132" s="1" t="str">
        <f t="shared" si="5"/>
        <v>2021-10-13</v>
      </c>
      <c r="B132" s="1" t="str">
        <f>"0909"</f>
        <v>0909</v>
      </c>
      <c r="C132" s="2" t="s">
        <v>23</v>
      </c>
      <c r="E132" s="1" t="s">
        <v>14</v>
      </c>
      <c r="G132" s="1" t="str">
        <f>"01"</f>
        <v>01</v>
      </c>
      <c r="H132" s="1">
        <v>5</v>
      </c>
      <c r="I132" s="1" t="s">
        <v>16</v>
      </c>
      <c r="J132" s="4"/>
      <c r="K132" s="3" t="s">
        <v>24</v>
      </c>
      <c r="L132" s="1">
        <v>2014</v>
      </c>
      <c r="M132" s="1" t="s">
        <v>25</v>
      </c>
    </row>
    <row r="133" spans="1:13" ht="105" x14ac:dyDescent="0.25">
      <c r="A133" s="1" t="str">
        <f t="shared" si="5"/>
        <v>2021-10-13</v>
      </c>
      <c r="B133" s="1" t="str">
        <f>"0934"</f>
        <v>0934</v>
      </c>
      <c r="C133" s="2" t="s">
        <v>51</v>
      </c>
      <c r="D133" s="2" t="s">
        <v>220</v>
      </c>
      <c r="E133" s="1" t="s">
        <v>14</v>
      </c>
      <c r="G133" s="1" t="str">
        <f>"03"</f>
        <v>03</v>
      </c>
      <c r="H133" s="1">
        <v>8</v>
      </c>
      <c r="I133" s="1" t="s">
        <v>16</v>
      </c>
      <c r="J133" s="4"/>
      <c r="K133" s="3" t="s">
        <v>219</v>
      </c>
      <c r="L133" s="1">
        <v>2015</v>
      </c>
      <c r="M133" s="1" t="s">
        <v>17</v>
      </c>
    </row>
    <row r="134" spans="1:13" ht="75" x14ac:dyDescent="0.25">
      <c r="A134" s="1" t="str">
        <f t="shared" si="5"/>
        <v>2021-10-13</v>
      </c>
      <c r="B134" s="1" t="str">
        <f>"1000"</f>
        <v>1000</v>
      </c>
      <c r="C134" s="2" t="s">
        <v>196</v>
      </c>
      <c r="E134" s="1" t="s">
        <v>55</v>
      </c>
      <c r="G134" s="1" t="str">
        <f>"2021"</f>
        <v>2021</v>
      </c>
      <c r="H134" s="1">
        <v>24</v>
      </c>
      <c r="I134" s="1" t="s">
        <v>16</v>
      </c>
      <c r="J134" s="4"/>
      <c r="K134" s="3" t="s">
        <v>197</v>
      </c>
      <c r="L134" s="1">
        <v>2021</v>
      </c>
      <c r="M134" s="1" t="s">
        <v>17</v>
      </c>
    </row>
    <row r="135" spans="1:13" ht="105" x14ac:dyDescent="0.25">
      <c r="A135" s="1" t="str">
        <f t="shared" si="5"/>
        <v>2021-10-13</v>
      </c>
      <c r="B135" s="1" t="str">
        <f>"1030"</f>
        <v>1030</v>
      </c>
      <c r="C135" s="2" t="s">
        <v>198</v>
      </c>
      <c r="D135" s="2" t="s">
        <v>200</v>
      </c>
      <c r="E135" s="1" t="s">
        <v>55</v>
      </c>
      <c r="G135" s="1" t="str">
        <f>"28"</f>
        <v>28</v>
      </c>
      <c r="H135" s="1">
        <v>5</v>
      </c>
      <c r="I135" s="1" t="s">
        <v>16</v>
      </c>
      <c r="J135" s="4"/>
      <c r="K135" s="3" t="s">
        <v>199</v>
      </c>
      <c r="L135" s="1">
        <v>2021</v>
      </c>
      <c r="M135" s="1" t="s">
        <v>17</v>
      </c>
    </row>
    <row r="136" spans="1:13" ht="45" x14ac:dyDescent="0.25">
      <c r="A136" s="1" t="str">
        <f t="shared" si="5"/>
        <v>2021-10-13</v>
      </c>
      <c r="B136" s="1" t="str">
        <f>"1130"</f>
        <v>1130</v>
      </c>
      <c r="C136" s="2" t="s">
        <v>201</v>
      </c>
      <c r="E136" s="1" t="s">
        <v>14</v>
      </c>
      <c r="F136" s="1" t="s">
        <v>88</v>
      </c>
      <c r="G136" s="1" t="str">
        <f>" "</f>
        <v xml:space="preserve"> </v>
      </c>
      <c r="H136" s="1">
        <v>0</v>
      </c>
      <c r="I136" s="1" t="s">
        <v>16</v>
      </c>
      <c r="J136" s="4"/>
      <c r="K136" s="3" t="s">
        <v>202</v>
      </c>
      <c r="L136" s="1">
        <v>2018</v>
      </c>
      <c r="M136" s="1" t="s">
        <v>31</v>
      </c>
    </row>
    <row r="137" spans="1:13" ht="105" x14ac:dyDescent="0.25">
      <c r="A137" s="1" t="str">
        <f t="shared" si="5"/>
        <v>2021-10-13</v>
      </c>
      <c r="B137" s="1" t="str">
        <f>"1230"</f>
        <v>1230</v>
      </c>
      <c r="C137" s="2" t="s">
        <v>203</v>
      </c>
      <c r="E137" s="1" t="s">
        <v>87</v>
      </c>
      <c r="F137" s="1" t="s">
        <v>204</v>
      </c>
      <c r="G137" s="1" t="str">
        <f>" "</f>
        <v xml:space="preserve"> </v>
      </c>
      <c r="H137" s="1">
        <v>0</v>
      </c>
      <c r="I137" s="1" t="s">
        <v>16</v>
      </c>
      <c r="J137" s="4"/>
      <c r="K137" s="3" t="s">
        <v>205</v>
      </c>
      <c r="L137" s="1">
        <v>2012</v>
      </c>
      <c r="M137" s="1" t="s">
        <v>206</v>
      </c>
    </row>
    <row r="138" spans="1:13" ht="45" x14ac:dyDescent="0.25">
      <c r="A138" s="1" t="str">
        <f t="shared" si="5"/>
        <v>2021-10-13</v>
      </c>
      <c r="B138" s="1" t="str">
        <f>"1330"</f>
        <v>1330</v>
      </c>
      <c r="C138" s="2" t="s">
        <v>221</v>
      </c>
      <c r="E138" s="1" t="s">
        <v>14</v>
      </c>
      <c r="G138" s="1" t="str">
        <f>"00"</f>
        <v>00</v>
      </c>
      <c r="H138" s="1">
        <v>0</v>
      </c>
      <c r="I138" s="1" t="s">
        <v>16</v>
      </c>
      <c r="J138" s="4"/>
      <c r="K138" s="3" t="s">
        <v>222</v>
      </c>
      <c r="L138" s="1">
        <v>2005</v>
      </c>
      <c r="M138" s="1" t="s">
        <v>17</v>
      </c>
    </row>
    <row r="139" spans="1:13" ht="90" x14ac:dyDescent="0.25">
      <c r="A139" s="1" t="str">
        <f t="shared" si="5"/>
        <v>2021-10-13</v>
      </c>
      <c r="B139" s="1" t="str">
        <f>"1400"</f>
        <v>1400</v>
      </c>
      <c r="C139" s="2" t="s">
        <v>223</v>
      </c>
      <c r="E139" s="1" t="s">
        <v>14</v>
      </c>
      <c r="F139" s="1" t="s">
        <v>224</v>
      </c>
      <c r="G139" s="1" t="str">
        <f>"00"</f>
        <v>00</v>
      </c>
      <c r="H139" s="1">
        <v>0</v>
      </c>
      <c r="I139" s="1" t="s">
        <v>16</v>
      </c>
      <c r="J139" s="4"/>
      <c r="K139" s="3" t="s">
        <v>225</v>
      </c>
      <c r="L139" s="1">
        <v>2008</v>
      </c>
      <c r="M139" s="1" t="s">
        <v>17</v>
      </c>
    </row>
    <row r="140" spans="1:13" ht="105" x14ac:dyDescent="0.25">
      <c r="A140" s="1" t="str">
        <f t="shared" si="5"/>
        <v>2021-10-13</v>
      </c>
      <c r="B140" s="1" t="str">
        <f>"1500"</f>
        <v>1500</v>
      </c>
      <c r="C140" s="2" t="s">
        <v>48</v>
      </c>
      <c r="D140" s="2" t="s">
        <v>50</v>
      </c>
      <c r="E140" s="1" t="s">
        <v>19</v>
      </c>
      <c r="G140" s="1" t="str">
        <f>"01"</f>
        <v>01</v>
      </c>
      <c r="H140" s="1">
        <v>17</v>
      </c>
      <c r="I140" s="1" t="s">
        <v>16</v>
      </c>
      <c r="J140" s="4"/>
      <c r="K140" s="3" t="s">
        <v>49</v>
      </c>
      <c r="L140" s="1">
        <v>2005</v>
      </c>
      <c r="M140" s="1" t="s">
        <v>25</v>
      </c>
    </row>
    <row r="141" spans="1:13" ht="105" x14ac:dyDescent="0.25">
      <c r="A141" s="1" t="str">
        <f t="shared" si="5"/>
        <v>2021-10-13</v>
      </c>
      <c r="B141" s="1" t="str">
        <f>"1526"</f>
        <v>1526</v>
      </c>
      <c r="C141" s="2" t="s">
        <v>51</v>
      </c>
      <c r="D141" s="2" t="s">
        <v>220</v>
      </c>
      <c r="E141" s="1" t="s">
        <v>14</v>
      </c>
      <c r="G141" s="1" t="str">
        <f>"03"</f>
        <v>03</v>
      </c>
      <c r="H141" s="1">
        <v>8</v>
      </c>
      <c r="I141" s="1" t="s">
        <v>16</v>
      </c>
      <c r="J141" s="4"/>
      <c r="K141" s="3" t="s">
        <v>219</v>
      </c>
      <c r="L141" s="1">
        <v>2015</v>
      </c>
      <c r="M141" s="1" t="s">
        <v>17</v>
      </c>
    </row>
    <row r="142" spans="1:13" ht="30" x14ac:dyDescent="0.25">
      <c r="A142" s="1" t="str">
        <f t="shared" si="5"/>
        <v>2021-10-13</v>
      </c>
      <c r="B142" s="1" t="str">
        <f>"1554"</f>
        <v>1554</v>
      </c>
      <c r="C142" s="2" t="s">
        <v>112</v>
      </c>
      <c r="D142" s="2" t="s">
        <v>227</v>
      </c>
      <c r="E142" s="1" t="s">
        <v>19</v>
      </c>
      <c r="G142" s="1" t="str">
        <f>"02"</f>
        <v>02</v>
      </c>
      <c r="H142" s="1">
        <v>4</v>
      </c>
      <c r="I142" s="1" t="s">
        <v>16</v>
      </c>
      <c r="J142" s="4"/>
      <c r="K142" s="3" t="s">
        <v>226</v>
      </c>
      <c r="L142" s="1">
        <v>2018</v>
      </c>
      <c r="M142" s="1" t="s">
        <v>115</v>
      </c>
    </row>
    <row r="143" spans="1:13" ht="75" x14ac:dyDescent="0.25">
      <c r="A143" s="1" t="str">
        <f t="shared" si="5"/>
        <v>2021-10-13</v>
      </c>
      <c r="B143" s="1" t="str">
        <f>"1603"</f>
        <v>1603</v>
      </c>
      <c r="C143" s="2" t="s">
        <v>116</v>
      </c>
      <c r="D143" s="2" t="s">
        <v>229</v>
      </c>
      <c r="E143" s="1" t="s">
        <v>19</v>
      </c>
      <c r="G143" s="1" t="str">
        <f>"01"</f>
        <v>01</v>
      </c>
      <c r="H143" s="1">
        <v>8</v>
      </c>
      <c r="I143" s="1" t="s">
        <v>16</v>
      </c>
      <c r="J143" s="4"/>
      <c r="K143" s="3" t="s">
        <v>228</v>
      </c>
      <c r="L143" s="1">
        <v>2018</v>
      </c>
      <c r="M143" s="1" t="s">
        <v>17</v>
      </c>
    </row>
    <row r="144" spans="1:13" ht="45" x14ac:dyDescent="0.25">
      <c r="A144" s="1" t="str">
        <f t="shared" si="5"/>
        <v>2021-10-13</v>
      </c>
      <c r="B144" s="1" t="str">
        <f>"1632"</f>
        <v>1632</v>
      </c>
      <c r="C144" s="2" t="s">
        <v>119</v>
      </c>
      <c r="D144" s="2" t="s">
        <v>231</v>
      </c>
      <c r="E144" s="1" t="s">
        <v>14</v>
      </c>
      <c r="F144" s="1" t="s">
        <v>88</v>
      </c>
      <c r="G144" s="1" t="str">
        <f>"01"</f>
        <v>01</v>
      </c>
      <c r="H144" s="1">
        <v>1</v>
      </c>
      <c r="I144" s="1" t="s">
        <v>16</v>
      </c>
      <c r="J144" s="4"/>
      <c r="K144" s="3" t="s">
        <v>230</v>
      </c>
      <c r="L144" s="1">
        <v>2017</v>
      </c>
      <c r="M144" s="1" t="s">
        <v>17</v>
      </c>
    </row>
    <row r="145" spans="1:14" ht="90" x14ac:dyDescent="0.25">
      <c r="A145" s="1" t="str">
        <f t="shared" si="5"/>
        <v>2021-10-13</v>
      </c>
      <c r="B145" s="1" t="str">
        <f>"1700"</f>
        <v>1700</v>
      </c>
      <c r="C145" s="2" t="s">
        <v>121</v>
      </c>
      <c r="E145" s="1" t="s">
        <v>14</v>
      </c>
      <c r="F145" s="1" t="s">
        <v>88</v>
      </c>
      <c r="G145" s="1" t="str">
        <f>"03"</f>
        <v>03</v>
      </c>
      <c r="H145" s="1">
        <v>43</v>
      </c>
      <c r="I145" s="1" t="s">
        <v>16</v>
      </c>
      <c r="J145" s="4"/>
      <c r="K145" s="3" t="s">
        <v>232</v>
      </c>
      <c r="L145" s="1">
        <v>2020</v>
      </c>
      <c r="M145" s="1" t="s">
        <v>75</v>
      </c>
    </row>
    <row r="146" spans="1:14" ht="90" x14ac:dyDescent="0.25">
      <c r="A146" s="1" t="str">
        <f t="shared" si="5"/>
        <v>2021-10-13</v>
      </c>
      <c r="B146" s="1" t="str">
        <f>"1730"</f>
        <v>1730</v>
      </c>
      <c r="C146" s="2" t="s">
        <v>124</v>
      </c>
      <c r="D146" s="2" t="s">
        <v>126</v>
      </c>
      <c r="E146" s="1" t="s">
        <v>19</v>
      </c>
      <c r="G146" s="1" t="str">
        <f>"02"</f>
        <v>02</v>
      </c>
      <c r="H146" s="1">
        <v>43</v>
      </c>
      <c r="I146" s="1" t="s">
        <v>16</v>
      </c>
      <c r="J146" s="4"/>
      <c r="K146" s="3" t="s">
        <v>233</v>
      </c>
      <c r="L146" s="1">
        <v>2018</v>
      </c>
      <c r="M146" s="1" t="s">
        <v>17</v>
      </c>
    </row>
    <row r="147" spans="1:14" ht="90" x14ac:dyDescent="0.25">
      <c r="A147" s="1" t="str">
        <f t="shared" si="5"/>
        <v>2021-10-13</v>
      </c>
      <c r="B147" s="1" t="str">
        <f>"1800"</f>
        <v>1800</v>
      </c>
      <c r="C147" s="2" t="s">
        <v>190</v>
      </c>
      <c r="E147" s="1" t="s">
        <v>14</v>
      </c>
      <c r="F147" s="1" t="s">
        <v>88</v>
      </c>
      <c r="G147" s="1" t="str">
        <f>"01"</f>
        <v>01</v>
      </c>
      <c r="H147" s="1">
        <v>8</v>
      </c>
      <c r="I147" s="1" t="s">
        <v>16</v>
      </c>
      <c r="J147" s="4"/>
      <c r="K147" s="3" t="s">
        <v>191</v>
      </c>
      <c r="L147" s="1">
        <v>2016</v>
      </c>
      <c r="M147" s="1" t="s">
        <v>75</v>
      </c>
    </row>
    <row r="148" spans="1:14" ht="45" x14ac:dyDescent="0.25">
      <c r="A148" s="1" t="str">
        <f t="shared" si="5"/>
        <v>2021-10-13</v>
      </c>
      <c r="B148" s="1" t="str">
        <f>"1830"</f>
        <v>1830</v>
      </c>
      <c r="C148" s="2" t="s">
        <v>130</v>
      </c>
      <c r="D148" s="2" t="s">
        <v>235</v>
      </c>
      <c r="E148" s="1" t="s">
        <v>19</v>
      </c>
      <c r="G148" s="1" t="str">
        <f>"02"</f>
        <v>02</v>
      </c>
      <c r="H148" s="1">
        <v>7</v>
      </c>
      <c r="I148" s="1" t="s">
        <v>16</v>
      </c>
      <c r="J148" s="4"/>
      <c r="K148" s="3" t="s">
        <v>234</v>
      </c>
      <c r="L148" s="1">
        <v>2018</v>
      </c>
      <c r="M148" s="1" t="s">
        <v>75</v>
      </c>
    </row>
    <row r="149" spans="1:14" ht="105" x14ac:dyDescent="0.25">
      <c r="A149" s="1" t="str">
        <f t="shared" si="5"/>
        <v>2021-10-13</v>
      </c>
      <c r="B149" s="1" t="str">
        <f>"1900"</f>
        <v>1900</v>
      </c>
      <c r="C149" s="2" t="s">
        <v>236</v>
      </c>
      <c r="D149" s="2" t="s">
        <v>238</v>
      </c>
      <c r="E149" s="1" t="s">
        <v>14</v>
      </c>
      <c r="F149" s="1" t="s">
        <v>80</v>
      </c>
      <c r="G149" s="1" t="str">
        <f>"2019"</f>
        <v>2019</v>
      </c>
      <c r="H149" s="1">
        <v>14</v>
      </c>
      <c r="I149" s="1" t="s">
        <v>16</v>
      </c>
      <c r="J149" s="4"/>
      <c r="K149" s="3" t="s">
        <v>237</v>
      </c>
      <c r="L149" s="1">
        <v>2019</v>
      </c>
      <c r="M149" s="1" t="s">
        <v>17</v>
      </c>
    </row>
    <row r="150" spans="1:14" ht="90" x14ac:dyDescent="0.25">
      <c r="A150" s="1" t="str">
        <f t="shared" si="5"/>
        <v>2021-10-13</v>
      </c>
      <c r="B150" s="1" t="str">
        <f>"1915"</f>
        <v>1915</v>
      </c>
      <c r="C150" s="2" t="s">
        <v>239</v>
      </c>
      <c r="E150" s="1" t="s">
        <v>14</v>
      </c>
      <c r="F150" s="1" t="s">
        <v>240</v>
      </c>
      <c r="G150" s="1" t="str">
        <f>" "</f>
        <v xml:space="preserve"> </v>
      </c>
      <c r="H150" s="1">
        <v>0</v>
      </c>
      <c r="I150" s="1" t="s">
        <v>16</v>
      </c>
      <c r="J150" s="4"/>
      <c r="K150" s="3" t="s">
        <v>241</v>
      </c>
      <c r="L150" s="1">
        <v>2016</v>
      </c>
      <c r="M150" s="1" t="s">
        <v>17</v>
      </c>
    </row>
    <row r="151" spans="1:14" ht="60" x14ac:dyDescent="0.25">
      <c r="A151" s="1" t="str">
        <f t="shared" si="5"/>
        <v>2021-10-13</v>
      </c>
      <c r="B151" s="1" t="str">
        <f>"1925"</f>
        <v>1925</v>
      </c>
      <c r="C151" s="2" t="s">
        <v>76</v>
      </c>
      <c r="E151" s="1" t="s">
        <v>55</v>
      </c>
      <c r="G151" s="1" t="str">
        <f>"2021"</f>
        <v>2021</v>
      </c>
      <c r="H151" s="1">
        <v>202</v>
      </c>
      <c r="J151" s="4"/>
      <c r="K151" s="3" t="s">
        <v>77</v>
      </c>
      <c r="L151" s="1">
        <v>2021</v>
      </c>
      <c r="M151" s="1" t="s">
        <v>17</v>
      </c>
    </row>
    <row r="152" spans="1:14" ht="90" x14ac:dyDescent="0.25">
      <c r="A152" s="7" t="str">
        <f t="shared" si="5"/>
        <v>2021-10-13</v>
      </c>
      <c r="B152" s="7" t="str">
        <f>"1935"</f>
        <v>1935</v>
      </c>
      <c r="C152" s="8" t="s">
        <v>242</v>
      </c>
      <c r="D152" s="8"/>
      <c r="E152" s="7" t="s">
        <v>87</v>
      </c>
      <c r="F152" s="7" t="s">
        <v>88</v>
      </c>
      <c r="G152" s="7" t="str">
        <f>"04"</f>
        <v>04</v>
      </c>
      <c r="H152" s="7">
        <v>2</v>
      </c>
      <c r="I152" s="7" t="s">
        <v>16</v>
      </c>
      <c r="J152" s="5" t="s">
        <v>394</v>
      </c>
      <c r="K152" s="6" t="s">
        <v>243</v>
      </c>
      <c r="L152" s="7">
        <v>2020</v>
      </c>
      <c r="M152" s="7" t="s">
        <v>75</v>
      </c>
      <c r="N152" s="7"/>
    </row>
    <row r="153" spans="1:14" ht="90" x14ac:dyDescent="0.25">
      <c r="A153" s="7" t="str">
        <f t="shared" si="5"/>
        <v>2021-10-13</v>
      </c>
      <c r="B153" s="7" t="str">
        <f>"2005"</f>
        <v>2005</v>
      </c>
      <c r="C153" s="8" t="s">
        <v>244</v>
      </c>
      <c r="D153" s="8" t="s">
        <v>247</v>
      </c>
      <c r="E153" s="7" t="s">
        <v>87</v>
      </c>
      <c r="F153" s="7" t="s">
        <v>245</v>
      </c>
      <c r="G153" s="7" t="str">
        <f>"03"</f>
        <v>03</v>
      </c>
      <c r="H153" s="7">
        <v>2</v>
      </c>
      <c r="I153" s="7" t="s">
        <v>16</v>
      </c>
      <c r="J153" s="5" t="s">
        <v>395</v>
      </c>
      <c r="K153" s="6" t="s">
        <v>246</v>
      </c>
      <c r="L153" s="7">
        <v>2020</v>
      </c>
      <c r="M153" s="7" t="s">
        <v>75</v>
      </c>
      <c r="N153" s="7"/>
    </row>
    <row r="154" spans="1:14" ht="90" x14ac:dyDescent="0.25">
      <c r="A154" s="7" t="str">
        <f t="shared" si="5"/>
        <v>2021-10-13</v>
      </c>
      <c r="B154" s="7" t="str">
        <f>"2035"</f>
        <v>2035</v>
      </c>
      <c r="C154" s="8" t="s">
        <v>248</v>
      </c>
      <c r="D154" s="8" t="s">
        <v>250</v>
      </c>
      <c r="E154" s="7" t="s">
        <v>55</v>
      </c>
      <c r="F154" s="7"/>
      <c r="G154" s="7" t="str">
        <f>"28"</f>
        <v>28</v>
      </c>
      <c r="H154" s="7">
        <v>17</v>
      </c>
      <c r="I154" s="7"/>
      <c r="J154" s="5" t="s">
        <v>393</v>
      </c>
      <c r="K154" s="6" t="s">
        <v>249</v>
      </c>
      <c r="L154" s="7">
        <v>0</v>
      </c>
      <c r="M154" s="7" t="s">
        <v>17</v>
      </c>
      <c r="N154" s="7"/>
    </row>
    <row r="155" spans="1:14" ht="60" x14ac:dyDescent="0.25">
      <c r="A155" s="1" t="str">
        <f t="shared" si="5"/>
        <v>2021-10-13</v>
      </c>
      <c r="B155" s="1" t="str">
        <f>"2105"</f>
        <v>2105</v>
      </c>
      <c r="C155" s="2" t="s">
        <v>251</v>
      </c>
      <c r="D155" s="2" t="s">
        <v>253</v>
      </c>
      <c r="E155" s="1" t="s">
        <v>14</v>
      </c>
      <c r="F155" s="1" t="s">
        <v>88</v>
      </c>
      <c r="G155" s="1" t="str">
        <f>"01"</f>
        <v>01</v>
      </c>
      <c r="H155" s="1">
        <v>1</v>
      </c>
      <c r="I155" s="1" t="s">
        <v>16</v>
      </c>
      <c r="J155" s="4"/>
      <c r="K155" s="3" t="s">
        <v>252</v>
      </c>
      <c r="L155" s="1">
        <v>2017</v>
      </c>
      <c r="M155" s="1" t="s">
        <v>25</v>
      </c>
    </row>
    <row r="156" spans="1:14" ht="60" x14ac:dyDescent="0.25">
      <c r="A156" s="1" t="str">
        <f t="shared" si="5"/>
        <v>2021-10-13</v>
      </c>
      <c r="B156" s="1" t="str">
        <f>"2135"</f>
        <v>2135</v>
      </c>
      <c r="C156" s="2" t="s">
        <v>76</v>
      </c>
      <c r="E156" s="1" t="s">
        <v>55</v>
      </c>
      <c r="G156" s="1" t="str">
        <f>"2021"</f>
        <v>2021</v>
      </c>
      <c r="H156" s="1">
        <v>202</v>
      </c>
      <c r="I156" s="1" t="s">
        <v>16</v>
      </c>
      <c r="J156" s="4"/>
      <c r="K156" s="3" t="s">
        <v>77</v>
      </c>
      <c r="L156" s="1">
        <v>2021</v>
      </c>
      <c r="M156" s="1" t="s">
        <v>17</v>
      </c>
    </row>
    <row r="157" spans="1:14" ht="90" x14ac:dyDescent="0.25">
      <c r="A157" s="1" t="str">
        <f t="shared" si="5"/>
        <v>2021-10-13</v>
      </c>
      <c r="B157" s="1" t="str">
        <f>"2145"</f>
        <v>2145</v>
      </c>
      <c r="C157" s="2" t="s">
        <v>254</v>
      </c>
      <c r="D157" s="2" t="s">
        <v>256</v>
      </c>
      <c r="E157" s="1" t="s">
        <v>14</v>
      </c>
      <c r="G157" s="1" t="str">
        <f>"01"</f>
        <v>01</v>
      </c>
      <c r="H157" s="1">
        <v>2</v>
      </c>
      <c r="I157" s="1" t="s">
        <v>16</v>
      </c>
      <c r="J157" s="4"/>
      <c r="K157" s="3" t="s">
        <v>255</v>
      </c>
      <c r="L157" s="1">
        <v>2018</v>
      </c>
      <c r="M157" s="1" t="s">
        <v>25</v>
      </c>
    </row>
    <row r="158" spans="1:14" ht="90" x14ac:dyDescent="0.25">
      <c r="A158" s="1" t="str">
        <f t="shared" si="5"/>
        <v>2021-10-13</v>
      </c>
      <c r="B158" s="1" t="str">
        <f>"2215"</f>
        <v>2215</v>
      </c>
      <c r="C158" s="2" t="s">
        <v>254</v>
      </c>
      <c r="D158" s="2" t="s">
        <v>259</v>
      </c>
      <c r="E158" s="1" t="s">
        <v>14</v>
      </c>
      <c r="F158" s="1" t="s">
        <v>257</v>
      </c>
      <c r="G158" s="1" t="str">
        <f>"01"</f>
        <v>01</v>
      </c>
      <c r="H158" s="1">
        <v>3</v>
      </c>
      <c r="I158" s="1" t="s">
        <v>16</v>
      </c>
      <c r="J158" s="4"/>
      <c r="K158" s="3" t="s">
        <v>258</v>
      </c>
      <c r="L158" s="1">
        <v>2018</v>
      </c>
      <c r="M158" s="1" t="s">
        <v>25</v>
      </c>
    </row>
    <row r="159" spans="1:14" ht="45" x14ac:dyDescent="0.25">
      <c r="A159" s="1" t="str">
        <f t="shared" si="5"/>
        <v>2021-10-13</v>
      </c>
      <c r="B159" s="1" t="str">
        <f>"2245"</f>
        <v>2245</v>
      </c>
      <c r="C159" s="2" t="s">
        <v>260</v>
      </c>
      <c r="D159" s="2" t="s">
        <v>262</v>
      </c>
      <c r="E159" s="1" t="s">
        <v>87</v>
      </c>
      <c r="F159" s="1" t="s">
        <v>36</v>
      </c>
      <c r="G159" s="1" t="str">
        <f>"01"</f>
        <v>01</v>
      </c>
      <c r="H159" s="1">
        <v>1</v>
      </c>
      <c r="I159" s="1" t="s">
        <v>16</v>
      </c>
      <c r="J159" s="4"/>
      <c r="K159" s="3" t="s">
        <v>261</v>
      </c>
      <c r="L159" s="1">
        <v>2018</v>
      </c>
      <c r="M159" s="1" t="s">
        <v>75</v>
      </c>
    </row>
    <row r="160" spans="1:14" ht="75" x14ac:dyDescent="0.25">
      <c r="A160" s="1" t="str">
        <f t="shared" si="5"/>
        <v>2021-10-13</v>
      </c>
      <c r="B160" s="1" t="str">
        <f>"2315"</f>
        <v>2315</v>
      </c>
      <c r="C160" s="2" t="s">
        <v>263</v>
      </c>
      <c r="D160" s="2" t="s">
        <v>266</v>
      </c>
      <c r="E160" s="1" t="s">
        <v>264</v>
      </c>
      <c r="F160" s="1" t="s">
        <v>36</v>
      </c>
      <c r="G160" s="1" t="str">
        <f>"11"</f>
        <v>11</v>
      </c>
      <c r="H160" s="1">
        <v>2</v>
      </c>
      <c r="I160" s="1" t="s">
        <v>16</v>
      </c>
      <c r="J160" s="4"/>
      <c r="K160" s="3" t="s">
        <v>265</v>
      </c>
      <c r="L160" s="1">
        <v>2013</v>
      </c>
      <c r="M160" s="1" t="s">
        <v>75</v>
      </c>
    </row>
    <row r="161" spans="1:13" ht="60" x14ac:dyDescent="0.25">
      <c r="A161" s="1" t="str">
        <f t="shared" si="5"/>
        <v>2021-10-13</v>
      </c>
      <c r="B161" s="1" t="str">
        <f>"2345"</f>
        <v>2345</v>
      </c>
      <c r="C161" s="2" t="s">
        <v>267</v>
      </c>
      <c r="E161" s="1" t="s">
        <v>14</v>
      </c>
      <c r="F161" s="1" t="s">
        <v>268</v>
      </c>
      <c r="G161" s="1" t="str">
        <f>"01"</f>
        <v>01</v>
      </c>
      <c r="H161" s="1">
        <v>3</v>
      </c>
      <c r="I161" s="1" t="s">
        <v>16</v>
      </c>
      <c r="J161" s="4"/>
      <c r="K161" s="3" t="s">
        <v>269</v>
      </c>
      <c r="L161" s="1">
        <v>2012</v>
      </c>
      <c r="M161" s="1" t="s">
        <v>75</v>
      </c>
    </row>
    <row r="162" spans="1:13" ht="45" x14ac:dyDescent="0.25">
      <c r="A162" s="1" t="str">
        <f t="shared" si="5"/>
        <v>2021-10-13</v>
      </c>
      <c r="B162" s="1" t="str">
        <f>"2415"</f>
        <v>2415</v>
      </c>
      <c r="C162" s="2" t="s">
        <v>270</v>
      </c>
      <c r="D162" s="2" t="s">
        <v>272</v>
      </c>
      <c r="E162" s="1" t="s">
        <v>19</v>
      </c>
      <c r="G162" s="1" t="str">
        <f>"2020"</f>
        <v>2020</v>
      </c>
      <c r="H162" s="1">
        <v>9</v>
      </c>
      <c r="I162" s="1" t="s">
        <v>16</v>
      </c>
      <c r="J162" s="4"/>
      <c r="K162" s="3" t="s">
        <v>271</v>
      </c>
      <c r="L162" s="1">
        <v>2020</v>
      </c>
      <c r="M162" s="1" t="s">
        <v>17</v>
      </c>
    </row>
    <row r="163" spans="1:13" ht="90" x14ac:dyDescent="0.25">
      <c r="A163" s="1" t="str">
        <f t="shared" si="5"/>
        <v>2021-10-13</v>
      </c>
      <c r="B163" s="1" t="str">
        <f>"2440"</f>
        <v>2440</v>
      </c>
      <c r="C163" s="2" t="s">
        <v>108</v>
      </c>
      <c r="D163" s="2" t="s">
        <v>110</v>
      </c>
      <c r="E163" s="1" t="s">
        <v>19</v>
      </c>
      <c r="G163" s="1" t="str">
        <f>"2020"</f>
        <v>2020</v>
      </c>
      <c r="H163" s="1">
        <v>17</v>
      </c>
      <c r="I163" s="1" t="s">
        <v>16</v>
      </c>
      <c r="J163" s="4"/>
      <c r="K163" s="3" t="s">
        <v>109</v>
      </c>
      <c r="L163" s="1">
        <v>2020</v>
      </c>
      <c r="M163" s="1" t="s">
        <v>17</v>
      </c>
    </row>
    <row r="164" spans="1:13" ht="75" x14ac:dyDescent="0.25">
      <c r="A164" s="1" t="str">
        <f t="shared" si="5"/>
        <v>2021-10-13</v>
      </c>
      <c r="B164" s="1" t="str">
        <f>"2600"</f>
        <v>2600</v>
      </c>
      <c r="C164" s="2" t="s">
        <v>13</v>
      </c>
      <c r="E164" s="1" t="s">
        <v>14</v>
      </c>
      <c r="F164" s="1" t="s">
        <v>204</v>
      </c>
      <c r="G164" s="1" t="str">
        <f>"03"</f>
        <v>03</v>
      </c>
      <c r="H164" s="1">
        <v>1</v>
      </c>
      <c r="I164" s="1" t="s">
        <v>16</v>
      </c>
      <c r="J164" s="4"/>
      <c r="K164" s="3" t="s">
        <v>15</v>
      </c>
      <c r="L164" s="1">
        <v>2012</v>
      </c>
      <c r="M164" s="1" t="s">
        <v>17</v>
      </c>
    </row>
    <row r="165" spans="1:13" ht="75" x14ac:dyDescent="0.25">
      <c r="A165" s="1" t="str">
        <f t="shared" si="5"/>
        <v>2021-10-13</v>
      </c>
      <c r="B165" s="1" t="str">
        <f>"2700"</f>
        <v>2700</v>
      </c>
      <c r="C165" s="2" t="s">
        <v>13</v>
      </c>
      <c r="E165" s="1" t="s">
        <v>14</v>
      </c>
      <c r="F165" s="1" t="s">
        <v>204</v>
      </c>
      <c r="G165" s="1" t="str">
        <f>"03"</f>
        <v>03</v>
      </c>
      <c r="H165" s="1">
        <v>1</v>
      </c>
      <c r="I165" s="1" t="s">
        <v>16</v>
      </c>
      <c r="J165" s="4"/>
      <c r="K165" s="3" t="s">
        <v>15</v>
      </c>
      <c r="L165" s="1">
        <v>2012</v>
      </c>
      <c r="M165" s="1" t="s">
        <v>17</v>
      </c>
    </row>
    <row r="166" spans="1:13" ht="75" x14ac:dyDescent="0.25">
      <c r="A166" s="1" t="str">
        <f t="shared" si="5"/>
        <v>2021-10-13</v>
      </c>
      <c r="B166" s="1" t="str">
        <f>"2800"</f>
        <v>2800</v>
      </c>
      <c r="C166" s="2" t="s">
        <v>13</v>
      </c>
      <c r="E166" s="1" t="s">
        <v>14</v>
      </c>
      <c r="F166" s="1" t="s">
        <v>204</v>
      </c>
      <c r="G166" s="1" t="str">
        <f>"03"</f>
        <v>03</v>
      </c>
      <c r="H166" s="1">
        <v>1</v>
      </c>
      <c r="I166" s="1" t="s">
        <v>16</v>
      </c>
      <c r="J166" s="4"/>
      <c r="K166" s="3" t="s">
        <v>15</v>
      </c>
      <c r="L166" s="1">
        <v>2012</v>
      </c>
      <c r="M166" s="1" t="s">
        <v>17</v>
      </c>
    </row>
    <row r="167" spans="1:13" ht="75" x14ac:dyDescent="0.25">
      <c r="A167" s="1" t="str">
        <f t="shared" ref="A167:A210" si="6">"2021-10-14"</f>
        <v>2021-10-14</v>
      </c>
      <c r="B167" s="1" t="str">
        <f>"0500"</f>
        <v>0500</v>
      </c>
      <c r="C167" s="2" t="s">
        <v>13</v>
      </c>
      <c r="E167" s="1" t="s">
        <v>14</v>
      </c>
      <c r="F167" s="1" t="s">
        <v>204</v>
      </c>
      <c r="G167" s="1" t="str">
        <f>"03"</f>
        <v>03</v>
      </c>
      <c r="H167" s="1">
        <v>1</v>
      </c>
      <c r="I167" s="1" t="s">
        <v>16</v>
      </c>
      <c r="J167" s="4"/>
      <c r="K167" s="3" t="s">
        <v>15</v>
      </c>
      <c r="L167" s="1">
        <v>2012</v>
      </c>
      <c r="M167" s="1" t="s">
        <v>17</v>
      </c>
    </row>
    <row r="168" spans="1:13" ht="45" x14ac:dyDescent="0.25">
      <c r="A168" s="1" t="str">
        <f t="shared" si="6"/>
        <v>2021-10-14</v>
      </c>
      <c r="B168" s="1" t="str">
        <f>"0600"</f>
        <v>0600</v>
      </c>
      <c r="C168" s="2" t="s">
        <v>18</v>
      </c>
      <c r="D168" s="2" t="s">
        <v>273</v>
      </c>
      <c r="E168" s="1" t="s">
        <v>19</v>
      </c>
      <c r="G168" s="1" t="str">
        <f>"01"</f>
        <v>01</v>
      </c>
      <c r="H168" s="1">
        <v>13</v>
      </c>
      <c r="I168" s="1" t="s">
        <v>16</v>
      </c>
      <c r="J168" s="4"/>
      <c r="K168" s="3" t="s">
        <v>20</v>
      </c>
      <c r="L168" s="1">
        <v>2014</v>
      </c>
      <c r="M168" s="1" t="s">
        <v>17</v>
      </c>
    </row>
    <row r="169" spans="1:13" ht="90" x14ac:dyDescent="0.25">
      <c r="A169" s="1" t="str">
        <f t="shared" si="6"/>
        <v>2021-10-14</v>
      </c>
      <c r="B169" s="1" t="str">
        <f>"0626"</f>
        <v>0626</v>
      </c>
      <c r="C169" s="2" t="s">
        <v>23</v>
      </c>
      <c r="E169" s="1" t="s">
        <v>14</v>
      </c>
      <c r="G169" s="1" t="str">
        <f>"01"</f>
        <v>01</v>
      </c>
      <c r="H169" s="1">
        <v>10</v>
      </c>
      <c r="I169" s="1" t="s">
        <v>16</v>
      </c>
      <c r="J169" s="4"/>
      <c r="K169" s="3" t="s">
        <v>24</v>
      </c>
      <c r="L169" s="1">
        <v>2014</v>
      </c>
      <c r="M169" s="1" t="s">
        <v>25</v>
      </c>
    </row>
    <row r="170" spans="1:13" ht="75" x14ac:dyDescent="0.25">
      <c r="A170" s="1" t="str">
        <f t="shared" si="6"/>
        <v>2021-10-14</v>
      </c>
      <c r="B170" s="1" t="str">
        <f>"0653"</f>
        <v>0653</v>
      </c>
      <c r="C170" s="2" t="s">
        <v>26</v>
      </c>
      <c r="D170" s="2" t="s">
        <v>275</v>
      </c>
      <c r="E170" s="1" t="s">
        <v>19</v>
      </c>
      <c r="G170" s="1" t="str">
        <f>"01"</f>
        <v>01</v>
      </c>
      <c r="H170" s="1">
        <v>13</v>
      </c>
      <c r="I170" s="1" t="s">
        <v>16</v>
      </c>
      <c r="J170" s="4"/>
      <c r="K170" s="3" t="s">
        <v>274</v>
      </c>
      <c r="L170" s="1">
        <v>2018</v>
      </c>
      <c r="M170" s="1" t="s">
        <v>25</v>
      </c>
    </row>
    <row r="171" spans="1:13" ht="75" x14ac:dyDescent="0.25">
      <c r="A171" s="1" t="str">
        <f t="shared" si="6"/>
        <v>2021-10-14</v>
      </c>
      <c r="B171" s="1" t="str">
        <f>"0722"</f>
        <v>0722</v>
      </c>
      <c r="C171" s="2" t="s">
        <v>29</v>
      </c>
      <c r="E171" s="1" t="s">
        <v>19</v>
      </c>
      <c r="G171" s="1" t="str">
        <f>"03"</f>
        <v>03</v>
      </c>
      <c r="H171" s="1">
        <v>6</v>
      </c>
      <c r="I171" s="1" t="s">
        <v>16</v>
      </c>
      <c r="J171" s="4"/>
      <c r="K171" s="3" t="s">
        <v>30</v>
      </c>
      <c r="L171" s="1">
        <v>2015</v>
      </c>
      <c r="M171" s="1" t="s">
        <v>31</v>
      </c>
    </row>
    <row r="172" spans="1:13" ht="105" x14ac:dyDescent="0.25">
      <c r="A172" s="1" t="str">
        <f t="shared" si="6"/>
        <v>2021-10-14</v>
      </c>
      <c r="B172" s="1" t="str">
        <f>"0736"</f>
        <v>0736</v>
      </c>
      <c r="C172" s="2" t="s">
        <v>32</v>
      </c>
      <c r="D172" s="2" t="s">
        <v>277</v>
      </c>
      <c r="E172" s="1" t="s">
        <v>19</v>
      </c>
      <c r="G172" s="1" t="str">
        <f>"01"</f>
        <v>01</v>
      </c>
      <c r="H172" s="1">
        <v>14</v>
      </c>
      <c r="I172" s="1" t="s">
        <v>16</v>
      </c>
      <c r="J172" s="4"/>
      <c r="K172" s="3" t="s">
        <v>276</v>
      </c>
      <c r="L172" s="1">
        <v>2019</v>
      </c>
      <c r="M172" s="1" t="s">
        <v>31</v>
      </c>
    </row>
    <row r="173" spans="1:13" ht="75" x14ac:dyDescent="0.25">
      <c r="A173" s="1" t="str">
        <f t="shared" si="6"/>
        <v>2021-10-14</v>
      </c>
      <c r="B173" s="1" t="str">
        <f>"0801"</f>
        <v>0801</v>
      </c>
      <c r="C173" s="2" t="s">
        <v>35</v>
      </c>
      <c r="D173" s="2" t="s">
        <v>279</v>
      </c>
      <c r="E173" s="1" t="s">
        <v>19</v>
      </c>
      <c r="G173" s="1" t="str">
        <f>"02"</f>
        <v>02</v>
      </c>
      <c r="H173" s="1">
        <v>18</v>
      </c>
      <c r="I173" s="1" t="s">
        <v>16</v>
      </c>
      <c r="J173" s="4"/>
      <c r="K173" s="3" t="s">
        <v>278</v>
      </c>
      <c r="L173" s="1">
        <v>2020</v>
      </c>
      <c r="M173" s="1" t="s">
        <v>25</v>
      </c>
    </row>
    <row r="174" spans="1:13" ht="75" x14ac:dyDescent="0.25">
      <c r="A174" s="1" t="str">
        <f t="shared" si="6"/>
        <v>2021-10-14</v>
      </c>
      <c r="B174" s="1" t="str">
        <f>"0811"</f>
        <v>0811</v>
      </c>
      <c r="C174" s="2" t="s">
        <v>39</v>
      </c>
      <c r="E174" s="1" t="s">
        <v>19</v>
      </c>
      <c r="G174" s="1" t="str">
        <f>"01"</f>
        <v>01</v>
      </c>
      <c r="H174" s="1">
        <v>11</v>
      </c>
      <c r="I174" s="1" t="s">
        <v>16</v>
      </c>
      <c r="J174" s="4"/>
      <c r="K174" s="3" t="s">
        <v>40</v>
      </c>
      <c r="L174" s="1">
        <v>2017</v>
      </c>
      <c r="M174" s="1" t="s">
        <v>41</v>
      </c>
    </row>
    <row r="175" spans="1:13" ht="90" x14ac:dyDescent="0.25">
      <c r="A175" s="1" t="str">
        <f t="shared" si="6"/>
        <v>2021-10-14</v>
      </c>
      <c r="B175" s="1" t="str">
        <f>"0814"</f>
        <v>0814</v>
      </c>
      <c r="C175" s="2" t="s">
        <v>42</v>
      </c>
      <c r="D175" s="2" t="s">
        <v>280</v>
      </c>
      <c r="E175" s="1" t="s">
        <v>19</v>
      </c>
      <c r="G175" s="1" t="str">
        <f>"03"</f>
        <v>03</v>
      </c>
      <c r="H175" s="1">
        <v>5</v>
      </c>
      <c r="I175" s="1" t="s">
        <v>16</v>
      </c>
      <c r="J175" s="4"/>
      <c r="K175" s="3" t="s">
        <v>43</v>
      </c>
      <c r="L175" s="1">
        <v>2019</v>
      </c>
      <c r="M175" s="1" t="s">
        <v>17</v>
      </c>
    </row>
    <row r="176" spans="1:13" ht="45" x14ac:dyDescent="0.25">
      <c r="A176" s="1" t="str">
        <f t="shared" si="6"/>
        <v>2021-10-14</v>
      </c>
      <c r="B176" s="1" t="str">
        <f>"0822"</f>
        <v>0822</v>
      </c>
      <c r="C176" s="2" t="s">
        <v>45</v>
      </c>
      <c r="E176" s="1" t="s">
        <v>19</v>
      </c>
      <c r="G176" s="1" t="str">
        <f>"02"</f>
        <v>02</v>
      </c>
      <c r="H176" s="1">
        <v>2</v>
      </c>
      <c r="I176" s="1" t="s">
        <v>16</v>
      </c>
      <c r="J176" s="4"/>
      <c r="K176" s="3" t="s">
        <v>218</v>
      </c>
      <c r="L176" s="1">
        <v>2011</v>
      </c>
      <c r="M176" s="1" t="s">
        <v>17</v>
      </c>
    </row>
    <row r="177" spans="1:14" ht="105" x14ac:dyDescent="0.25">
      <c r="A177" s="1" t="str">
        <f t="shared" si="6"/>
        <v>2021-10-14</v>
      </c>
      <c r="B177" s="1" t="str">
        <f>"0847"</f>
        <v>0847</v>
      </c>
      <c r="C177" s="2" t="s">
        <v>48</v>
      </c>
      <c r="D177" s="2" t="s">
        <v>281</v>
      </c>
      <c r="E177" s="1" t="s">
        <v>19</v>
      </c>
      <c r="G177" s="1" t="str">
        <f>"01"</f>
        <v>01</v>
      </c>
      <c r="H177" s="1">
        <v>21</v>
      </c>
      <c r="I177" s="1" t="s">
        <v>16</v>
      </c>
      <c r="J177" s="4"/>
      <c r="K177" s="3" t="s">
        <v>49</v>
      </c>
      <c r="L177" s="1">
        <v>2005</v>
      </c>
      <c r="M177" s="1" t="s">
        <v>25</v>
      </c>
    </row>
    <row r="178" spans="1:14" ht="90" x14ac:dyDescent="0.25">
      <c r="A178" s="1" t="str">
        <f t="shared" si="6"/>
        <v>2021-10-14</v>
      </c>
      <c r="B178" s="1" t="str">
        <f>"0909"</f>
        <v>0909</v>
      </c>
      <c r="C178" s="2" t="s">
        <v>23</v>
      </c>
      <c r="D178" s="2" t="s">
        <v>23</v>
      </c>
      <c r="E178" s="1" t="s">
        <v>14</v>
      </c>
      <c r="G178" s="1" t="str">
        <f>"01"</f>
        <v>01</v>
      </c>
      <c r="H178" s="1">
        <v>6</v>
      </c>
      <c r="I178" s="1" t="s">
        <v>16</v>
      </c>
      <c r="J178" s="4"/>
      <c r="K178" s="3" t="s">
        <v>24</v>
      </c>
      <c r="L178" s="1">
        <v>2014</v>
      </c>
      <c r="M178" s="1" t="s">
        <v>25</v>
      </c>
    </row>
    <row r="179" spans="1:14" ht="90" x14ac:dyDescent="0.25">
      <c r="A179" s="1" t="str">
        <f t="shared" si="6"/>
        <v>2021-10-14</v>
      </c>
      <c r="B179" s="1" t="str">
        <f>"0934"</f>
        <v>0934</v>
      </c>
      <c r="C179" s="2" t="s">
        <v>51</v>
      </c>
      <c r="D179" s="2" t="s">
        <v>283</v>
      </c>
      <c r="E179" s="1" t="s">
        <v>19</v>
      </c>
      <c r="G179" s="1" t="str">
        <f>"03"</f>
        <v>03</v>
      </c>
      <c r="H179" s="1">
        <v>9</v>
      </c>
      <c r="I179" s="1" t="s">
        <v>16</v>
      </c>
      <c r="J179" s="4"/>
      <c r="K179" s="3" t="s">
        <v>282</v>
      </c>
      <c r="L179" s="1">
        <v>2015</v>
      </c>
      <c r="M179" s="1" t="s">
        <v>17</v>
      </c>
    </row>
    <row r="180" spans="1:14" ht="90" x14ac:dyDescent="0.25">
      <c r="A180" s="1" t="str">
        <f t="shared" si="6"/>
        <v>2021-10-14</v>
      </c>
      <c r="B180" s="1" t="str">
        <f>"1000"</f>
        <v>1000</v>
      </c>
      <c r="C180" s="2" t="s">
        <v>248</v>
      </c>
      <c r="D180" s="2" t="s">
        <v>250</v>
      </c>
      <c r="E180" s="1" t="s">
        <v>55</v>
      </c>
      <c r="G180" s="1" t="str">
        <f>"28"</f>
        <v>28</v>
      </c>
      <c r="H180" s="1">
        <v>17</v>
      </c>
      <c r="J180" s="4"/>
      <c r="K180" s="3" t="s">
        <v>249</v>
      </c>
      <c r="L180" s="1">
        <v>0</v>
      </c>
      <c r="M180" s="1" t="s">
        <v>17</v>
      </c>
    </row>
    <row r="181" spans="1:14" ht="75" x14ac:dyDescent="0.25">
      <c r="A181" s="1" t="str">
        <f t="shared" si="6"/>
        <v>2021-10-14</v>
      </c>
      <c r="B181" s="1" t="str">
        <f>"1030"</f>
        <v>1030</v>
      </c>
      <c r="C181" s="2" t="s">
        <v>86</v>
      </c>
      <c r="E181" s="1" t="s">
        <v>14</v>
      </c>
      <c r="F181" s="1" t="s">
        <v>88</v>
      </c>
      <c r="G181" s="1" t="str">
        <f>"00"</f>
        <v>00</v>
      </c>
      <c r="H181" s="1">
        <v>0</v>
      </c>
      <c r="I181" s="1" t="s">
        <v>16</v>
      </c>
      <c r="J181" s="4"/>
      <c r="K181" s="3" t="s">
        <v>89</v>
      </c>
      <c r="L181" s="1">
        <v>1987</v>
      </c>
      <c r="M181" s="1" t="s">
        <v>17</v>
      </c>
      <c r="N181" s="1" t="s">
        <v>22</v>
      </c>
    </row>
    <row r="182" spans="1:14" ht="60" x14ac:dyDescent="0.25">
      <c r="A182" s="1" t="str">
        <f t="shared" si="6"/>
        <v>2021-10-14</v>
      </c>
      <c r="B182" s="1" t="str">
        <f>"1200"</f>
        <v>1200</v>
      </c>
      <c r="C182" s="2" t="s">
        <v>251</v>
      </c>
      <c r="D182" s="2" t="s">
        <v>253</v>
      </c>
      <c r="E182" s="1" t="s">
        <v>14</v>
      </c>
      <c r="F182" s="1" t="s">
        <v>88</v>
      </c>
      <c r="G182" s="1" t="str">
        <f>"01"</f>
        <v>01</v>
      </c>
      <c r="H182" s="1">
        <v>1</v>
      </c>
      <c r="I182" s="1" t="s">
        <v>16</v>
      </c>
      <c r="J182" s="4"/>
      <c r="K182" s="3" t="s">
        <v>252</v>
      </c>
      <c r="L182" s="1">
        <v>2017</v>
      </c>
      <c r="M182" s="1" t="s">
        <v>25</v>
      </c>
    </row>
    <row r="183" spans="1:14" ht="60" x14ac:dyDescent="0.25">
      <c r="A183" s="1" t="str">
        <f t="shared" si="6"/>
        <v>2021-10-14</v>
      </c>
      <c r="B183" s="1" t="str">
        <f>"1230"</f>
        <v>1230</v>
      </c>
      <c r="C183" s="2" t="s">
        <v>284</v>
      </c>
      <c r="E183" s="1" t="s">
        <v>19</v>
      </c>
      <c r="G183" s="1" t="str">
        <f>" "</f>
        <v xml:space="preserve"> </v>
      </c>
      <c r="H183" s="1">
        <v>0</v>
      </c>
      <c r="I183" s="1" t="s">
        <v>16</v>
      </c>
      <c r="J183" s="4"/>
      <c r="K183" s="3" t="s">
        <v>285</v>
      </c>
      <c r="L183" s="1">
        <v>2012</v>
      </c>
      <c r="M183" s="1" t="s">
        <v>17</v>
      </c>
    </row>
    <row r="184" spans="1:14" ht="90" x14ac:dyDescent="0.25">
      <c r="A184" s="1" t="str">
        <f t="shared" si="6"/>
        <v>2021-10-14</v>
      </c>
      <c r="B184" s="1" t="str">
        <f>"1300"</f>
        <v>1300</v>
      </c>
      <c r="C184" s="2" t="s">
        <v>254</v>
      </c>
      <c r="D184" s="2" t="s">
        <v>256</v>
      </c>
      <c r="E184" s="1" t="s">
        <v>14</v>
      </c>
      <c r="G184" s="1" t="str">
        <f>"01"</f>
        <v>01</v>
      </c>
      <c r="H184" s="1">
        <v>2</v>
      </c>
      <c r="I184" s="1" t="s">
        <v>16</v>
      </c>
      <c r="J184" s="4"/>
      <c r="K184" s="3" t="s">
        <v>255</v>
      </c>
      <c r="L184" s="1">
        <v>2018</v>
      </c>
      <c r="M184" s="1" t="s">
        <v>25</v>
      </c>
    </row>
    <row r="185" spans="1:14" ht="90" x14ac:dyDescent="0.25">
      <c r="A185" s="1" t="str">
        <f t="shared" si="6"/>
        <v>2021-10-14</v>
      </c>
      <c r="B185" s="1" t="str">
        <f>"1330"</f>
        <v>1330</v>
      </c>
      <c r="C185" s="2" t="s">
        <v>254</v>
      </c>
      <c r="D185" s="2" t="s">
        <v>259</v>
      </c>
      <c r="E185" s="1" t="s">
        <v>14</v>
      </c>
      <c r="F185" s="1" t="s">
        <v>257</v>
      </c>
      <c r="G185" s="1" t="str">
        <f>"01"</f>
        <v>01</v>
      </c>
      <c r="H185" s="1">
        <v>3</v>
      </c>
      <c r="I185" s="1" t="s">
        <v>16</v>
      </c>
      <c r="J185" s="4"/>
      <c r="K185" s="3" t="s">
        <v>258</v>
      </c>
      <c r="L185" s="1">
        <v>2018</v>
      </c>
      <c r="M185" s="1" t="s">
        <v>25</v>
      </c>
    </row>
    <row r="186" spans="1:14" ht="45" x14ac:dyDescent="0.25">
      <c r="A186" s="1" t="str">
        <f t="shared" si="6"/>
        <v>2021-10-14</v>
      </c>
      <c r="B186" s="1" t="str">
        <f>"1400"</f>
        <v>1400</v>
      </c>
      <c r="C186" s="2" t="s">
        <v>260</v>
      </c>
      <c r="D186" s="2" t="s">
        <v>262</v>
      </c>
      <c r="E186" s="1" t="s">
        <v>87</v>
      </c>
      <c r="F186" s="1" t="s">
        <v>36</v>
      </c>
      <c r="G186" s="1" t="str">
        <f>"01"</f>
        <v>01</v>
      </c>
      <c r="H186" s="1">
        <v>1</v>
      </c>
      <c r="I186" s="1" t="s">
        <v>16</v>
      </c>
      <c r="J186" s="4"/>
      <c r="K186" s="3" t="s">
        <v>261</v>
      </c>
      <c r="L186" s="1">
        <v>2018</v>
      </c>
      <c r="M186" s="1" t="s">
        <v>75</v>
      </c>
    </row>
    <row r="187" spans="1:14" ht="60" x14ac:dyDescent="0.25">
      <c r="A187" s="1" t="str">
        <f t="shared" si="6"/>
        <v>2021-10-14</v>
      </c>
      <c r="B187" s="1" t="str">
        <f>"1430"</f>
        <v>1430</v>
      </c>
      <c r="C187" s="2" t="s">
        <v>267</v>
      </c>
      <c r="E187" s="1" t="s">
        <v>14</v>
      </c>
      <c r="F187" s="1" t="s">
        <v>268</v>
      </c>
      <c r="G187" s="1" t="str">
        <f>"01"</f>
        <v>01</v>
      </c>
      <c r="H187" s="1">
        <v>3</v>
      </c>
      <c r="I187" s="1" t="s">
        <v>16</v>
      </c>
      <c r="J187" s="4"/>
      <c r="K187" s="3" t="s">
        <v>269</v>
      </c>
      <c r="L187" s="1">
        <v>2012</v>
      </c>
      <c r="M187" s="1" t="s">
        <v>75</v>
      </c>
    </row>
    <row r="188" spans="1:14" ht="105" x14ac:dyDescent="0.25">
      <c r="A188" s="1" t="str">
        <f t="shared" si="6"/>
        <v>2021-10-14</v>
      </c>
      <c r="B188" s="1" t="str">
        <f>"1500"</f>
        <v>1500</v>
      </c>
      <c r="C188" s="2" t="s">
        <v>48</v>
      </c>
      <c r="D188" s="2" t="s">
        <v>105</v>
      </c>
      <c r="E188" s="1" t="s">
        <v>19</v>
      </c>
      <c r="G188" s="1" t="str">
        <f>"01"</f>
        <v>01</v>
      </c>
      <c r="H188" s="1">
        <v>18</v>
      </c>
      <c r="I188" s="1" t="s">
        <v>16</v>
      </c>
      <c r="J188" s="4"/>
      <c r="K188" s="3" t="s">
        <v>49</v>
      </c>
      <c r="L188" s="1">
        <v>2005</v>
      </c>
      <c r="M188" s="1" t="s">
        <v>25</v>
      </c>
    </row>
    <row r="189" spans="1:14" ht="90" x14ac:dyDescent="0.25">
      <c r="A189" s="1" t="str">
        <f t="shared" si="6"/>
        <v>2021-10-14</v>
      </c>
      <c r="B189" s="1" t="str">
        <f>"1526"</f>
        <v>1526</v>
      </c>
      <c r="C189" s="2" t="s">
        <v>51</v>
      </c>
      <c r="D189" s="2" t="s">
        <v>283</v>
      </c>
      <c r="E189" s="1" t="s">
        <v>19</v>
      </c>
      <c r="G189" s="1" t="str">
        <f>"03"</f>
        <v>03</v>
      </c>
      <c r="H189" s="1">
        <v>9</v>
      </c>
      <c r="I189" s="1" t="s">
        <v>16</v>
      </c>
      <c r="J189" s="4"/>
      <c r="K189" s="3" t="s">
        <v>282</v>
      </c>
      <c r="L189" s="1">
        <v>2015</v>
      </c>
      <c r="M189" s="1" t="s">
        <v>17</v>
      </c>
    </row>
    <row r="190" spans="1:14" ht="45" x14ac:dyDescent="0.25">
      <c r="A190" s="1" t="str">
        <f t="shared" si="6"/>
        <v>2021-10-14</v>
      </c>
      <c r="B190" s="1" t="str">
        <f>"1554"</f>
        <v>1554</v>
      </c>
      <c r="C190" s="2" t="s">
        <v>286</v>
      </c>
      <c r="D190" s="2" t="s">
        <v>288</v>
      </c>
      <c r="E190" s="1" t="s">
        <v>19</v>
      </c>
      <c r="G190" s="1" t="str">
        <f>"02"</f>
        <v>02</v>
      </c>
      <c r="H190" s="1">
        <v>5</v>
      </c>
      <c r="I190" s="1" t="s">
        <v>16</v>
      </c>
      <c r="J190" s="4"/>
      <c r="K190" s="3" t="s">
        <v>287</v>
      </c>
      <c r="L190" s="1">
        <v>2018</v>
      </c>
      <c r="M190" s="1" t="s">
        <v>115</v>
      </c>
    </row>
    <row r="191" spans="1:14" ht="75" x14ac:dyDescent="0.25">
      <c r="A191" s="1" t="str">
        <f t="shared" si="6"/>
        <v>2021-10-14</v>
      </c>
      <c r="B191" s="1" t="str">
        <f>"1603"</f>
        <v>1603</v>
      </c>
      <c r="C191" s="2" t="s">
        <v>116</v>
      </c>
      <c r="D191" s="2" t="s">
        <v>290</v>
      </c>
      <c r="E191" s="1" t="s">
        <v>19</v>
      </c>
      <c r="G191" s="1" t="str">
        <f>"01"</f>
        <v>01</v>
      </c>
      <c r="H191" s="1">
        <v>9</v>
      </c>
      <c r="I191" s="1" t="s">
        <v>16</v>
      </c>
      <c r="J191" s="4"/>
      <c r="K191" s="3" t="s">
        <v>289</v>
      </c>
      <c r="L191" s="1">
        <v>2018</v>
      </c>
      <c r="M191" s="1" t="s">
        <v>17</v>
      </c>
    </row>
    <row r="192" spans="1:14" ht="45" x14ac:dyDescent="0.25">
      <c r="A192" s="1" t="str">
        <f t="shared" si="6"/>
        <v>2021-10-14</v>
      </c>
      <c r="B192" s="1" t="str">
        <f>"1632"</f>
        <v>1632</v>
      </c>
      <c r="C192" s="2" t="s">
        <v>119</v>
      </c>
      <c r="D192" s="2" t="s">
        <v>292</v>
      </c>
      <c r="E192" s="1" t="s">
        <v>14</v>
      </c>
      <c r="F192" s="1" t="s">
        <v>88</v>
      </c>
      <c r="G192" s="1" t="str">
        <f>"01"</f>
        <v>01</v>
      </c>
      <c r="H192" s="1">
        <v>2</v>
      </c>
      <c r="I192" s="1" t="s">
        <v>16</v>
      </c>
      <c r="J192" s="4"/>
      <c r="K192" s="3" t="s">
        <v>291</v>
      </c>
      <c r="L192" s="1">
        <v>2017</v>
      </c>
      <c r="M192" s="1" t="s">
        <v>17</v>
      </c>
    </row>
    <row r="193" spans="1:14" ht="90" x14ac:dyDescent="0.25">
      <c r="A193" s="1" t="str">
        <f t="shared" si="6"/>
        <v>2021-10-14</v>
      </c>
      <c r="B193" s="1" t="str">
        <f>"1700"</f>
        <v>1700</v>
      </c>
      <c r="C193" s="2" t="s">
        <v>121</v>
      </c>
      <c r="E193" s="1" t="s">
        <v>14</v>
      </c>
      <c r="F193" s="1" t="s">
        <v>88</v>
      </c>
      <c r="G193" s="1" t="str">
        <f>"03"</f>
        <v>03</v>
      </c>
      <c r="H193" s="1">
        <v>44</v>
      </c>
      <c r="I193" s="1" t="s">
        <v>16</v>
      </c>
      <c r="J193" s="4"/>
      <c r="K193" s="3" t="s">
        <v>293</v>
      </c>
      <c r="L193" s="1">
        <v>2020</v>
      </c>
      <c r="M193" s="1" t="s">
        <v>75</v>
      </c>
    </row>
    <row r="194" spans="1:14" ht="90" x14ac:dyDescent="0.25">
      <c r="A194" s="1" t="str">
        <f t="shared" si="6"/>
        <v>2021-10-14</v>
      </c>
      <c r="B194" s="1" t="str">
        <f>"1730"</f>
        <v>1730</v>
      </c>
      <c r="C194" s="2" t="s">
        <v>124</v>
      </c>
      <c r="D194" s="2" t="s">
        <v>126</v>
      </c>
      <c r="E194" s="1" t="s">
        <v>19</v>
      </c>
      <c r="G194" s="1" t="str">
        <f>"02"</f>
        <v>02</v>
      </c>
      <c r="H194" s="1">
        <v>44</v>
      </c>
      <c r="I194" s="1" t="s">
        <v>16</v>
      </c>
      <c r="J194" s="4"/>
      <c r="K194" s="3" t="s">
        <v>294</v>
      </c>
      <c r="L194" s="1">
        <v>2018</v>
      </c>
      <c r="M194" s="1" t="s">
        <v>17</v>
      </c>
    </row>
    <row r="195" spans="1:14" ht="90" x14ac:dyDescent="0.25">
      <c r="A195" s="1" t="str">
        <f t="shared" si="6"/>
        <v>2021-10-14</v>
      </c>
      <c r="B195" s="1" t="str">
        <f>"1800"</f>
        <v>1800</v>
      </c>
      <c r="C195" s="2" t="s">
        <v>295</v>
      </c>
      <c r="D195" s="2" t="s">
        <v>297</v>
      </c>
      <c r="E195" s="1" t="s">
        <v>14</v>
      </c>
      <c r="F195" s="1" t="s">
        <v>36</v>
      </c>
      <c r="G195" s="1" t="str">
        <f>"01"</f>
        <v>01</v>
      </c>
      <c r="H195" s="1">
        <v>1</v>
      </c>
      <c r="I195" s="1" t="s">
        <v>16</v>
      </c>
      <c r="J195" s="4"/>
      <c r="K195" s="3" t="s">
        <v>296</v>
      </c>
      <c r="L195" s="1">
        <v>2015</v>
      </c>
      <c r="M195" s="1" t="s">
        <v>75</v>
      </c>
    </row>
    <row r="196" spans="1:14" ht="75" x14ac:dyDescent="0.25">
      <c r="A196" s="1" t="str">
        <f t="shared" si="6"/>
        <v>2021-10-14</v>
      </c>
      <c r="B196" s="1" t="str">
        <f>"1830"</f>
        <v>1830</v>
      </c>
      <c r="C196" s="2" t="s">
        <v>130</v>
      </c>
      <c r="D196" s="2" t="s">
        <v>299</v>
      </c>
      <c r="E196" s="1" t="s">
        <v>14</v>
      </c>
      <c r="F196" s="1" t="s">
        <v>257</v>
      </c>
      <c r="G196" s="1" t="str">
        <f>"02"</f>
        <v>02</v>
      </c>
      <c r="H196" s="1">
        <v>8</v>
      </c>
      <c r="I196" s="1" t="s">
        <v>16</v>
      </c>
      <c r="J196" s="4"/>
      <c r="K196" s="3" t="s">
        <v>298</v>
      </c>
      <c r="L196" s="1">
        <v>2018</v>
      </c>
      <c r="M196" s="1" t="s">
        <v>75</v>
      </c>
    </row>
    <row r="197" spans="1:14" ht="90" x14ac:dyDescent="0.25">
      <c r="A197" s="1" t="str">
        <f t="shared" si="6"/>
        <v>2021-10-14</v>
      </c>
      <c r="B197" s="1" t="str">
        <f>"1900"</f>
        <v>1900</v>
      </c>
      <c r="C197" s="2" t="s">
        <v>236</v>
      </c>
      <c r="D197" s="2" t="s">
        <v>301</v>
      </c>
      <c r="E197" s="1" t="s">
        <v>19</v>
      </c>
      <c r="G197" s="1" t="str">
        <f>"2019"</f>
        <v>2019</v>
      </c>
      <c r="H197" s="1">
        <v>15</v>
      </c>
      <c r="I197" s="1" t="s">
        <v>16</v>
      </c>
      <c r="J197" s="4"/>
      <c r="K197" s="3" t="s">
        <v>300</v>
      </c>
      <c r="L197" s="1">
        <v>2019</v>
      </c>
      <c r="M197" s="1" t="s">
        <v>17</v>
      </c>
    </row>
    <row r="198" spans="1:14" ht="75" x14ac:dyDescent="0.25">
      <c r="A198" s="1" t="str">
        <f t="shared" si="6"/>
        <v>2021-10-14</v>
      </c>
      <c r="B198" s="1" t="str">
        <f>"1915"</f>
        <v>1915</v>
      </c>
      <c r="C198" s="2" t="s">
        <v>137</v>
      </c>
      <c r="D198" s="2" t="s">
        <v>303</v>
      </c>
      <c r="E198" s="1" t="s">
        <v>14</v>
      </c>
      <c r="G198" s="1" t="str">
        <f>"01"</f>
        <v>01</v>
      </c>
      <c r="H198" s="1">
        <v>3</v>
      </c>
      <c r="I198" s="1" t="s">
        <v>16</v>
      </c>
      <c r="J198" s="4"/>
      <c r="K198" s="3" t="s">
        <v>302</v>
      </c>
      <c r="L198" s="1">
        <v>2018</v>
      </c>
      <c r="M198" s="1" t="s">
        <v>25</v>
      </c>
    </row>
    <row r="199" spans="1:14" ht="60" x14ac:dyDescent="0.25">
      <c r="A199" s="1" t="str">
        <f t="shared" si="6"/>
        <v>2021-10-14</v>
      </c>
      <c r="B199" s="1" t="str">
        <f>"1920"</f>
        <v>1920</v>
      </c>
      <c r="C199" s="2" t="s">
        <v>76</v>
      </c>
      <c r="E199" s="1" t="s">
        <v>55</v>
      </c>
      <c r="G199" s="1" t="str">
        <f>"2021"</f>
        <v>2021</v>
      </c>
      <c r="H199" s="1">
        <v>203</v>
      </c>
      <c r="J199" s="4"/>
      <c r="K199" s="3" t="s">
        <v>77</v>
      </c>
      <c r="L199" s="1">
        <v>2021</v>
      </c>
      <c r="M199" s="1" t="s">
        <v>17</v>
      </c>
    </row>
    <row r="200" spans="1:14" ht="75" x14ac:dyDescent="0.25">
      <c r="A200" s="7" t="str">
        <f t="shared" si="6"/>
        <v>2021-10-14</v>
      </c>
      <c r="B200" s="7" t="str">
        <f>"1930"</f>
        <v>1930</v>
      </c>
      <c r="C200" s="8" t="s">
        <v>92</v>
      </c>
      <c r="D200" s="8" t="s">
        <v>305</v>
      </c>
      <c r="E200" s="7" t="s">
        <v>19</v>
      </c>
      <c r="F200" s="7" t="s">
        <v>80</v>
      </c>
      <c r="G200" s="7" t="str">
        <f>"02"</f>
        <v>02</v>
      </c>
      <c r="H200" s="7">
        <v>10</v>
      </c>
      <c r="I200" s="7" t="s">
        <v>16</v>
      </c>
      <c r="J200" s="5" t="s">
        <v>396</v>
      </c>
      <c r="K200" s="6" t="s">
        <v>304</v>
      </c>
      <c r="L200" s="7">
        <v>2018</v>
      </c>
      <c r="M200" s="7" t="s">
        <v>17</v>
      </c>
      <c r="N200" s="7"/>
    </row>
    <row r="201" spans="1:14" ht="30" x14ac:dyDescent="0.25">
      <c r="A201" s="7" t="str">
        <f t="shared" si="6"/>
        <v>2021-10-14</v>
      </c>
      <c r="B201" s="7" t="str">
        <f>"2030"</f>
        <v>2030</v>
      </c>
      <c r="C201" s="8" t="s">
        <v>306</v>
      </c>
      <c r="D201" s="8" t="s">
        <v>57</v>
      </c>
      <c r="E201" s="7" t="s">
        <v>14</v>
      </c>
      <c r="F201" s="7" t="s">
        <v>88</v>
      </c>
      <c r="G201" s="7" t="str">
        <f>" "</f>
        <v xml:space="preserve"> </v>
      </c>
      <c r="H201" s="7">
        <v>0</v>
      </c>
      <c r="I201" s="7" t="s">
        <v>16</v>
      </c>
      <c r="J201" s="5" t="s">
        <v>397</v>
      </c>
      <c r="K201" s="6" t="s">
        <v>307</v>
      </c>
      <c r="L201" s="7">
        <v>1993</v>
      </c>
      <c r="M201" s="7" t="s">
        <v>17</v>
      </c>
      <c r="N201" s="7"/>
    </row>
    <row r="202" spans="1:14" ht="75" x14ac:dyDescent="0.25">
      <c r="A202" s="7" t="str">
        <f t="shared" si="6"/>
        <v>2021-10-14</v>
      </c>
      <c r="B202" s="7" t="str">
        <f>"2205"</f>
        <v>2205</v>
      </c>
      <c r="C202" s="8" t="s">
        <v>196</v>
      </c>
      <c r="D202" s="8"/>
      <c r="E202" s="7" t="s">
        <v>55</v>
      </c>
      <c r="F202" s="7"/>
      <c r="G202" s="7" t="str">
        <f>"2021"</f>
        <v>2021</v>
      </c>
      <c r="H202" s="7">
        <v>24</v>
      </c>
      <c r="I202" s="7" t="s">
        <v>16</v>
      </c>
      <c r="J202" s="5" t="s">
        <v>398</v>
      </c>
      <c r="K202" s="6" t="s">
        <v>197</v>
      </c>
      <c r="L202" s="7">
        <v>2021</v>
      </c>
      <c r="M202" s="7" t="s">
        <v>17</v>
      </c>
      <c r="N202" s="7"/>
    </row>
    <row r="203" spans="1:14" ht="105" x14ac:dyDescent="0.25">
      <c r="A203" s="1" t="str">
        <f t="shared" si="6"/>
        <v>2021-10-14</v>
      </c>
      <c r="B203" s="1" t="str">
        <f>"2235"</f>
        <v>2235</v>
      </c>
      <c r="C203" s="2" t="s">
        <v>198</v>
      </c>
      <c r="D203" s="2" t="s">
        <v>200</v>
      </c>
      <c r="E203" s="1" t="s">
        <v>55</v>
      </c>
      <c r="G203" s="1" t="str">
        <f>"28"</f>
        <v>28</v>
      </c>
      <c r="H203" s="1">
        <v>5</v>
      </c>
      <c r="I203" s="1" t="s">
        <v>16</v>
      </c>
      <c r="J203" s="4"/>
      <c r="K203" s="3" t="s">
        <v>199</v>
      </c>
      <c r="L203" s="1">
        <v>2021</v>
      </c>
      <c r="M203" s="1" t="s">
        <v>17</v>
      </c>
    </row>
    <row r="204" spans="1:14" ht="90" x14ac:dyDescent="0.25">
      <c r="A204" s="1" t="str">
        <f t="shared" si="6"/>
        <v>2021-10-14</v>
      </c>
      <c r="B204" s="1" t="str">
        <f>"2335"</f>
        <v>2335</v>
      </c>
      <c r="C204" s="2" t="s">
        <v>308</v>
      </c>
      <c r="E204" s="1" t="s">
        <v>19</v>
      </c>
      <c r="G204" s="1" t="str">
        <f>"2016"</f>
        <v>2016</v>
      </c>
      <c r="H204" s="1">
        <v>1</v>
      </c>
      <c r="I204" s="1" t="s">
        <v>16</v>
      </c>
      <c r="J204" s="4"/>
      <c r="K204" s="3" t="s">
        <v>309</v>
      </c>
      <c r="L204" s="1">
        <v>0</v>
      </c>
      <c r="M204" s="1" t="s">
        <v>17</v>
      </c>
    </row>
    <row r="205" spans="1:14" ht="60" x14ac:dyDescent="0.25">
      <c r="A205" s="1" t="str">
        <f t="shared" si="6"/>
        <v>2021-10-14</v>
      </c>
      <c r="B205" s="1" t="str">
        <f>"2350"</f>
        <v>2350</v>
      </c>
      <c r="C205" s="2" t="s">
        <v>76</v>
      </c>
      <c r="E205" s="1" t="s">
        <v>55</v>
      </c>
      <c r="G205" s="1" t="str">
        <f>"2021"</f>
        <v>2021</v>
      </c>
      <c r="H205" s="1">
        <v>203</v>
      </c>
      <c r="I205" s="1" t="s">
        <v>16</v>
      </c>
      <c r="J205" s="4"/>
      <c r="K205" s="3" t="s">
        <v>77</v>
      </c>
      <c r="L205" s="1">
        <v>2021</v>
      </c>
      <c r="M205" s="1" t="s">
        <v>17</v>
      </c>
    </row>
    <row r="206" spans="1:14" ht="75" x14ac:dyDescent="0.25">
      <c r="A206" s="1" t="str">
        <f t="shared" si="6"/>
        <v>2021-10-14</v>
      </c>
      <c r="B206" s="1" t="str">
        <f>"2400"</f>
        <v>2400</v>
      </c>
      <c r="C206" s="2" t="s">
        <v>13</v>
      </c>
      <c r="E206" s="1" t="s">
        <v>14</v>
      </c>
      <c r="F206" s="1" t="s">
        <v>204</v>
      </c>
      <c r="G206" s="1" t="str">
        <f t="shared" ref="G206:G211" si="7">"03"</f>
        <v>03</v>
      </c>
      <c r="H206" s="1">
        <v>2</v>
      </c>
      <c r="I206" s="1" t="s">
        <v>16</v>
      </c>
      <c r="J206" s="4"/>
      <c r="K206" s="3" t="s">
        <v>15</v>
      </c>
      <c r="L206" s="1">
        <v>2012</v>
      </c>
      <c r="M206" s="1" t="s">
        <v>17</v>
      </c>
    </row>
    <row r="207" spans="1:14" ht="75" x14ac:dyDescent="0.25">
      <c r="A207" s="1" t="str">
        <f t="shared" si="6"/>
        <v>2021-10-14</v>
      </c>
      <c r="B207" s="1" t="str">
        <f>"2500"</f>
        <v>2500</v>
      </c>
      <c r="C207" s="2" t="s">
        <v>13</v>
      </c>
      <c r="E207" s="1" t="s">
        <v>14</v>
      </c>
      <c r="F207" s="1" t="s">
        <v>204</v>
      </c>
      <c r="G207" s="1" t="str">
        <f t="shared" si="7"/>
        <v>03</v>
      </c>
      <c r="H207" s="1">
        <v>2</v>
      </c>
      <c r="I207" s="1" t="s">
        <v>16</v>
      </c>
      <c r="J207" s="4"/>
      <c r="K207" s="3" t="s">
        <v>15</v>
      </c>
      <c r="L207" s="1">
        <v>2012</v>
      </c>
      <c r="M207" s="1" t="s">
        <v>17</v>
      </c>
    </row>
    <row r="208" spans="1:14" ht="75" x14ac:dyDescent="0.25">
      <c r="A208" s="1" t="str">
        <f t="shared" si="6"/>
        <v>2021-10-14</v>
      </c>
      <c r="B208" s="1" t="str">
        <f>"2600"</f>
        <v>2600</v>
      </c>
      <c r="C208" s="2" t="s">
        <v>13</v>
      </c>
      <c r="E208" s="1" t="s">
        <v>14</v>
      </c>
      <c r="F208" s="1" t="s">
        <v>204</v>
      </c>
      <c r="G208" s="1" t="str">
        <f t="shared" si="7"/>
        <v>03</v>
      </c>
      <c r="H208" s="1">
        <v>2</v>
      </c>
      <c r="I208" s="1" t="s">
        <v>16</v>
      </c>
      <c r="J208" s="4"/>
      <c r="K208" s="3" t="s">
        <v>15</v>
      </c>
      <c r="L208" s="1">
        <v>2012</v>
      </c>
      <c r="M208" s="1" t="s">
        <v>17</v>
      </c>
    </row>
    <row r="209" spans="1:13" ht="75" x14ac:dyDescent="0.25">
      <c r="A209" s="1" t="str">
        <f t="shared" si="6"/>
        <v>2021-10-14</v>
      </c>
      <c r="B209" s="1" t="str">
        <f>"2700"</f>
        <v>2700</v>
      </c>
      <c r="C209" s="2" t="s">
        <v>13</v>
      </c>
      <c r="E209" s="1" t="s">
        <v>14</v>
      </c>
      <c r="F209" s="1" t="s">
        <v>204</v>
      </c>
      <c r="G209" s="1" t="str">
        <f t="shared" si="7"/>
        <v>03</v>
      </c>
      <c r="H209" s="1">
        <v>2</v>
      </c>
      <c r="I209" s="1" t="s">
        <v>16</v>
      </c>
      <c r="J209" s="4"/>
      <c r="K209" s="3" t="s">
        <v>15</v>
      </c>
      <c r="L209" s="1">
        <v>2012</v>
      </c>
      <c r="M209" s="1" t="s">
        <v>17</v>
      </c>
    </row>
    <row r="210" spans="1:13" ht="75" x14ac:dyDescent="0.25">
      <c r="A210" s="1" t="str">
        <f t="shared" si="6"/>
        <v>2021-10-14</v>
      </c>
      <c r="B210" s="1" t="str">
        <f>"2800"</f>
        <v>2800</v>
      </c>
      <c r="C210" s="2" t="s">
        <v>13</v>
      </c>
      <c r="E210" s="1" t="s">
        <v>14</v>
      </c>
      <c r="F210" s="1" t="s">
        <v>204</v>
      </c>
      <c r="G210" s="1" t="str">
        <f t="shared" si="7"/>
        <v>03</v>
      </c>
      <c r="H210" s="1">
        <v>2</v>
      </c>
      <c r="I210" s="1" t="s">
        <v>16</v>
      </c>
      <c r="J210" s="4"/>
      <c r="K210" s="3" t="s">
        <v>15</v>
      </c>
      <c r="L210" s="1">
        <v>2012</v>
      </c>
      <c r="M210" s="1" t="s">
        <v>17</v>
      </c>
    </row>
    <row r="211" spans="1:13" ht="75" x14ac:dyDescent="0.25">
      <c r="A211" s="1" t="str">
        <f t="shared" ref="A211:A248" si="8">"2021-10-15"</f>
        <v>2021-10-15</v>
      </c>
      <c r="B211" s="1" t="str">
        <f>"0500"</f>
        <v>0500</v>
      </c>
      <c r="C211" s="2" t="s">
        <v>13</v>
      </c>
      <c r="E211" s="1" t="s">
        <v>14</v>
      </c>
      <c r="F211" s="1" t="s">
        <v>204</v>
      </c>
      <c r="G211" s="1" t="str">
        <f t="shared" si="7"/>
        <v>03</v>
      </c>
      <c r="H211" s="1">
        <v>2</v>
      </c>
      <c r="I211" s="1" t="s">
        <v>16</v>
      </c>
      <c r="J211" s="4"/>
      <c r="K211" s="3" t="s">
        <v>15</v>
      </c>
      <c r="L211" s="1">
        <v>2012</v>
      </c>
      <c r="M211" s="1" t="s">
        <v>17</v>
      </c>
    </row>
    <row r="212" spans="1:13" ht="45" x14ac:dyDescent="0.25">
      <c r="A212" s="1" t="str">
        <f t="shared" si="8"/>
        <v>2021-10-15</v>
      </c>
      <c r="B212" s="1" t="str">
        <f>"0600"</f>
        <v>0600</v>
      </c>
      <c r="C212" s="2" t="s">
        <v>18</v>
      </c>
      <c r="D212" s="2" t="s">
        <v>310</v>
      </c>
      <c r="E212" s="1" t="s">
        <v>19</v>
      </c>
      <c r="G212" s="1" t="str">
        <f>"01"</f>
        <v>01</v>
      </c>
      <c r="H212" s="1">
        <v>14</v>
      </c>
      <c r="I212" s="1" t="s">
        <v>16</v>
      </c>
      <c r="J212" s="4"/>
      <c r="K212" s="3" t="s">
        <v>20</v>
      </c>
      <c r="L212" s="1">
        <v>2014</v>
      </c>
      <c r="M212" s="1" t="s">
        <v>17</v>
      </c>
    </row>
    <row r="213" spans="1:13" ht="90" x14ac:dyDescent="0.25">
      <c r="A213" s="1" t="str">
        <f t="shared" si="8"/>
        <v>2021-10-15</v>
      </c>
      <c r="B213" s="1" t="str">
        <f>"0626"</f>
        <v>0626</v>
      </c>
      <c r="C213" s="2" t="s">
        <v>23</v>
      </c>
      <c r="E213" s="1" t="s">
        <v>14</v>
      </c>
      <c r="G213" s="1" t="str">
        <f>"01"</f>
        <v>01</v>
      </c>
      <c r="H213" s="1">
        <v>11</v>
      </c>
      <c r="I213" s="1" t="s">
        <v>16</v>
      </c>
      <c r="J213" s="4"/>
      <c r="K213" s="3" t="s">
        <v>24</v>
      </c>
      <c r="L213" s="1">
        <v>2014</v>
      </c>
      <c r="M213" s="1" t="s">
        <v>25</v>
      </c>
    </row>
    <row r="214" spans="1:13" ht="75" x14ac:dyDescent="0.25">
      <c r="A214" s="1" t="str">
        <f t="shared" si="8"/>
        <v>2021-10-15</v>
      </c>
      <c r="B214" s="1" t="str">
        <f>"0653"</f>
        <v>0653</v>
      </c>
      <c r="C214" s="2" t="s">
        <v>26</v>
      </c>
      <c r="D214" s="2" t="s">
        <v>312</v>
      </c>
      <c r="E214" s="1" t="s">
        <v>19</v>
      </c>
      <c r="G214" s="1" t="str">
        <f>"02"</f>
        <v>02</v>
      </c>
      <c r="H214" s="1">
        <v>1</v>
      </c>
      <c r="I214" s="1" t="s">
        <v>16</v>
      </c>
      <c r="J214" s="4"/>
      <c r="K214" s="3" t="s">
        <v>311</v>
      </c>
      <c r="L214" s="1">
        <v>2018</v>
      </c>
      <c r="M214" s="1" t="s">
        <v>25</v>
      </c>
    </row>
    <row r="215" spans="1:13" ht="75" x14ac:dyDescent="0.25">
      <c r="A215" s="1" t="str">
        <f t="shared" si="8"/>
        <v>2021-10-15</v>
      </c>
      <c r="B215" s="1" t="str">
        <f>"0722"</f>
        <v>0722</v>
      </c>
      <c r="C215" s="2" t="s">
        <v>29</v>
      </c>
      <c r="E215" s="1" t="s">
        <v>19</v>
      </c>
      <c r="G215" s="1" t="str">
        <f>"03"</f>
        <v>03</v>
      </c>
      <c r="H215" s="1">
        <v>7</v>
      </c>
      <c r="I215" s="1" t="s">
        <v>16</v>
      </c>
      <c r="J215" s="4"/>
      <c r="K215" s="3" t="s">
        <v>30</v>
      </c>
      <c r="L215" s="1">
        <v>2015</v>
      </c>
      <c r="M215" s="1" t="s">
        <v>31</v>
      </c>
    </row>
    <row r="216" spans="1:13" ht="90" x14ac:dyDescent="0.25">
      <c r="A216" s="1" t="str">
        <f t="shared" si="8"/>
        <v>2021-10-15</v>
      </c>
      <c r="B216" s="1" t="str">
        <f>"0736"</f>
        <v>0736</v>
      </c>
      <c r="C216" s="2" t="s">
        <v>32</v>
      </c>
      <c r="D216" s="2" t="s">
        <v>314</v>
      </c>
      <c r="E216" s="1" t="s">
        <v>19</v>
      </c>
      <c r="G216" s="1" t="str">
        <f>"01"</f>
        <v>01</v>
      </c>
      <c r="H216" s="1">
        <v>15</v>
      </c>
      <c r="I216" s="1" t="s">
        <v>16</v>
      </c>
      <c r="J216" s="4"/>
      <c r="K216" s="3" t="s">
        <v>313</v>
      </c>
      <c r="L216" s="1">
        <v>2019</v>
      </c>
      <c r="M216" s="1" t="s">
        <v>31</v>
      </c>
    </row>
    <row r="217" spans="1:13" ht="90" x14ac:dyDescent="0.25">
      <c r="A217" s="1" t="str">
        <f t="shared" si="8"/>
        <v>2021-10-15</v>
      </c>
      <c r="B217" s="1" t="str">
        <f>"0801"</f>
        <v>0801</v>
      </c>
      <c r="C217" s="2" t="s">
        <v>35</v>
      </c>
      <c r="D217" s="2" t="s">
        <v>316</v>
      </c>
      <c r="E217" s="1" t="s">
        <v>19</v>
      </c>
      <c r="G217" s="1" t="str">
        <f>"02"</f>
        <v>02</v>
      </c>
      <c r="H217" s="1">
        <v>19</v>
      </c>
      <c r="I217" s="1" t="s">
        <v>16</v>
      </c>
      <c r="J217" s="4"/>
      <c r="K217" s="3" t="s">
        <v>315</v>
      </c>
      <c r="L217" s="1">
        <v>2020</v>
      </c>
      <c r="M217" s="1" t="s">
        <v>25</v>
      </c>
    </row>
    <row r="218" spans="1:13" ht="75" x14ac:dyDescent="0.25">
      <c r="A218" s="1" t="str">
        <f t="shared" si="8"/>
        <v>2021-10-15</v>
      </c>
      <c r="B218" s="1" t="str">
        <f>"0811"</f>
        <v>0811</v>
      </c>
      <c r="C218" s="2" t="s">
        <v>39</v>
      </c>
      <c r="E218" s="1" t="s">
        <v>19</v>
      </c>
      <c r="G218" s="1" t="str">
        <f>"01"</f>
        <v>01</v>
      </c>
      <c r="H218" s="1">
        <v>12</v>
      </c>
      <c r="I218" s="1" t="s">
        <v>16</v>
      </c>
      <c r="J218" s="4"/>
      <c r="K218" s="3" t="s">
        <v>40</v>
      </c>
      <c r="L218" s="1">
        <v>2017</v>
      </c>
      <c r="M218" s="1" t="s">
        <v>41</v>
      </c>
    </row>
    <row r="219" spans="1:13" ht="90" x14ac:dyDescent="0.25">
      <c r="A219" s="1" t="str">
        <f t="shared" si="8"/>
        <v>2021-10-15</v>
      </c>
      <c r="B219" s="1" t="str">
        <f>"0814"</f>
        <v>0814</v>
      </c>
      <c r="C219" s="2" t="s">
        <v>42</v>
      </c>
      <c r="D219" s="2" t="s">
        <v>317</v>
      </c>
      <c r="E219" s="1" t="s">
        <v>19</v>
      </c>
      <c r="G219" s="1" t="str">
        <f>"03"</f>
        <v>03</v>
      </c>
      <c r="H219" s="1">
        <v>6</v>
      </c>
      <c r="I219" s="1" t="s">
        <v>16</v>
      </c>
      <c r="J219" s="4"/>
      <c r="K219" s="3" t="s">
        <v>43</v>
      </c>
      <c r="L219" s="1">
        <v>2019</v>
      </c>
      <c r="M219" s="1" t="s">
        <v>17</v>
      </c>
    </row>
    <row r="220" spans="1:13" ht="45" x14ac:dyDescent="0.25">
      <c r="A220" s="1" t="str">
        <f t="shared" si="8"/>
        <v>2021-10-15</v>
      </c>
      <c r="B220" s="1" t="str">
        <f>"0822"</f>
        <v>0822</v>
      </c>
      <c r="C220" s="2" t="s">
        <v>45</v>
      </c>
      <c r="E220" s="1" t="s">
        <v>19</v>
      </c>
      <c r="G220" s="1" t="str">
        <f>"02"</f>
        <v>02</v>
      </c>
      <c r="H220" s="1">
        <v>3</v>
      </c>
      <c r="I220" s="1" t="s">
        <v>16</v>
      </c>
      <c r="J220" s="4"/>
      <c r="K220" s="3" t="s">
        <v>218</v>
      </c>
      <c r="L220" s="1">
        <v>2011</v>
      </c>
      <c r="M220" s="1" t="s">
        <v>17</v>
      </c>
    </row>
    <row r="221" spans="1:13" ht="105" x14ac:dyDescent="0.25">
      <c r="A221" s="1" t="str">
        <f t="shared" si="8"/>
        <v>2021-10-15</v>
      </c>
      <c r="B221" s="1" t="str">
        <f>"0847"</f>
        <v>0847</v>
      </c>
      <c r="C221" s="2" t="s">
        <v>48</v>
      </c>
      <c r="D221" s="2" t="s">
        <v>318</v>
      </c>
      <c r="E221" s="1" t="s">
        <v>19</v>
      </c>
      <c r="G221" s="1" t="str">
        <f>"01"</f>
        <v>01</v>
      </c>
      <c r="H221" s="1">
        <v>22</v>
      </c>
      <c r="I221" s="1" t="s">
        <v>16</v>
      </c>
      <c r="J221" s="4"/>
      <c r="K221" s="3" t="s">
        <v>49</v>
      </c>
      <c r="L221" s="1">
        <v>2005</v>
      </c>
      <c r="M221" s="1" t="s">
        <v>25</v>
      </c>
    </row>
    <row r="222" spans="1:13" ht="90" x14ac:dyDescent="0.25">
      <c r="A222" s="1" t="str">
        <f t="shared" si="8"/>
        <v>2021-10-15</v>
      </c>
      <c r="B222" s="1" t="str">
        <f>"0909"</f>
        <v>0909</v>
      </c>
      <c r="C222" s="2" t="s">
        <v>23</v>
      </c>
      <c r="E222" s="1" t="s">
        <v>14</v>
      </c>
      <c r="G222" s="1" t="str">
        <f>"01"</f>
        <v>01</v>
      </c>
      <c r="H222" s="1">
        <v>7</v>
      </c>
      <c r="I222" s="1" t="s">
        <v>16</v>
      </c>
      <c r="J222" s="4"/>
      <c r="K222" s="3" t="s">
        <v>24</v>
      </c>
      <c r="L222" s="1">
        <v>2014</v>
      </c>
      <c r="M222" s="1" t="s">
        <v>25</v>
      </c>
    </row>
    <row r="223" spans="1:13" ht="90" x14ac:dyDescent="0.25">
      <c r="A223" s="1" t="str">
        <f t="shared" si="8"/>
        <v>2021-10-15</v>
      </c>
      <c r="B223" s="1" t="str">
        <f>"0934"</f>
        <v>0934</v>
      </c>
      <c r="C223" s="2" t="s">
        <v>51</v>
      </c>
      <c r="D223" s="2" t="s">
        <v>320</v>
      </c>
      <c r="E223" s="1" t="s">
        <v>19</v>
      </c>
      <c r="G223" s="1" t="str">
        <f>"03"</f>
        <v>03</v>
      </c>
      <c r="H223" s="1">
        <v>10</v>
      </c>
      <c r="I223" s="1" t="s">
        <v>16</v>
      </c>
      <c r="J223" s="4"/>
      <c r="K223" s="3" t="s">
        <v>319</v>
      </c>
      <c r="L223" s="1">
        <v>2015</v>
      </c>
      <c r="M223" s="1" t="s">
        <v>17</v>
      </c>
    </row>
    <row r="224" spans="1:13" ht="75" x14ac:dyDescent="0.25">
      <c r="A224" s="1" t="str">
        <f t="shared" si="8"/>
        <v>2021-10-15</v>
      </c>
      <c r="B224" s="1" t="str">
        <f>"1000"</f>
        <v>1000</v>
      </c>
      <c r="C224" s="2" t="s">
        <v>92</v>
      </c>
      <c r="D224" s="2" t="s">
        <v>305</v>
      </c>
      <c r="E224" s="1" t="s">
        <v>19</v>
      </c>
      <c r="F224" s="1" t="s">
        <v>80</v>
      </c>
      <c r="G224" s="1" t="str">
        <f>"02"</f>
        <v>02</v>
      </c>
      <c r="H224" s="1">
        <v>10</v>
      </c>
      <c r="I224" s="1" t="s">
        <v>16</v>
      </c>
      <c r="J224" s="4"/>
      <c r="K224" s="3" t="s">
        <v>304</v>
      </c>
      <c r="L224" s="1">
        <v>2018</v>
      </c>
      <c r="M224" s="1" t="s">
        <v>17</v>
      </c>
    </row>
    <row r="225" spans="1:14" ht="90" x14ac:dyDescent="0.25">
      <c r="A225" s="1" t="str">
        <f t="shared" si="8"/>
        <v>2021-10-15</v>
      </c>
      <c r="B225" s="1" t="str">
        <f>"1100"</f>
        <v>1100</v>
      </c>
      <c r="C225" s="2" t="s">
        <v>321</v>
      </c>
      <c r="E225" s="1" t="s">
        <v>14</v>
      </c>
      <c r="G225" s="1" t="str">
        <f>"00"</f>
        <v>00</v>
      </c>
      <c r="H225" s="1">
        <v>0</v>
      </c>
      <c r="I225" s="1" t="s">
        <v>16</v>
      </c>
      <c r="J225" s="4"/>
      <c r="K225" s="3" t="s">
        <v>322</v>
      </c>
      <c r="L225" s="1">
        <v>1984</v>
      </c>
      <c r="M225" s="1" t="s">
        <v>17</v>
      </c>
    </row>
    <row r="226" spans="1:14" ht="30" x14ac:dyDescent="0.25">
      <c r="A226" s="1" t="str">
        <f t="shared" si="8"/>
        <v>2021-10-15</v>
      </c>
      <c r="B226" s="1" t="str">
        <f>"1200"</f>
        <v>1200</v>
      </c>
      <c r="C226" s="2" t="s">
        <v>306</v>
      </c>
      <c r="D226" s="2" t="s">
        <v>57</v>
      </c>
      <c r="E226" s="1" t="s">
        <v>14</v>
      </c>
      <c r="F226" s="1" t="s">
        <v>88</v>
      </c>
      <c r="G226" s="1" t="str">
        <f>" "</f>
        <v xml:space="preserve"> </v>
      </c>
      <c r="H226" s="1">
        <v>0</v>
      </c>
      <c r="I226" s="1" t="s">
        <v>16</v>
      </c>
      <c r="J226" s="4"/>
      <c r="K226" s="3" t="s">
        <v>307</v>
      </c>
      <c r="L226" s="1">
        <v>1993</v>
      </c>
      <c r="M226" s="1" t="s">
        <v>17</v>
      </c>
    </row>
    <row r="227" spans="1:14" ht="75" x14ac:dyDescent="0.25">
      <c r="A227" s="1" t="str">
        <f t="shared" si="8"/>
        <v>2021-10-15</v>
      </c>
      <c r="B227" s="1" t="str">
        <f>"1335"</f>
        <v>1335</v>
      </c>
      <c r="C227" s="2" t="s">
        <v>270</v>
      </c>
      <c r="D227" s="2" t="s">
        <v>324</v>
      </c>
      <c r="E227" s="1" t="s">
        <v>19</v>
      </c>
      <c r="G227" s="1" t="str">
        <f>"2020"</f>
        <v>2020</v>
      </c>
      <c r="H227" s="1">
        <v>3</v>
      </c>
      <c r="I227" s="1" t="s">
        <v>16</v>
      </c>
      <c r="J227" s="4"/>
      <c r="K227" s="3" t="s">
        <v>323</v>
      </c>
      <c r="L227" s="1">
        <v>2020</v>
      </c>
      <c r="M227" s="1" t="s">
        <v>17</v>
      </c>
    </row>
    <row r="228" spans="1:14" ht="60" x14ac:dyDescent="0.25">
      <c r="A228" s="1" t="str">
        <f t="shared" si="8"/>
        <v>2021-10-15</v>
      </c>
      <c r="B228" s="1" t="str">
        <f>"1400"</f>
        <v>1400</v>
      </c>
      <c r="C228" s="2" t="s">
        <v>381</v>
      </c>
      <c r="D228" s="2" t="s">
        <v>380</v>
      </c>
      <c r="E228" s="1" t="s">
        <v>19</v>
      </c>
      <c r="G228" s="1" t="str">
        <f>"01"</f>
        <v>01</v>
      </c>
      <c r="H228" s="1">
        <v>2</v>
      </c>
      <c r="I228" s="1" t="s">
        <v>16</v>
      </c>
      <c r="J228" s="4"/>
      <c r="K228" s="3" t="s">
        <v>325</v>
      </c>
      <c r="L228" s="1">
        <v>2008</v>
      </c>
      <c r="M228" s="1" t="s">
        <v>17</v>
      </c>
    </row>
    <row r="229" spans="1:14" ht="105" x14ac:dyDescent="0.25">
      <c r="A229" s="1" t="str">
        <f t="shared" si="8"/>
        <v>2021-10-15</v>
      </c>
      <c r="B229" s="1" t="str">
        <f>"1500"</f>
        <v>1500</v>
      </c>
      <c r="C229" s="2" t="s">
        <v>48</v>
      </c>
      <c r="D229" s="2" t="s">
        <v>172</v>
      </c>
      <c r="E229" s="1" t="s">
        <v>19</v>
      </c>
      <c r="G229" s="1" t="str">
        <f>"01"</f>
        <v>01</v>
      </c>
      <c r="H229" s="1">
        <v>19</v>
      </c>
      <c r="I229" s="1" t="s">
        <v>16</v>
      </c>
      <c r="J229" s="4"/>
      <c r="K229" s="3" t="s">
        <v>49</v>
      </c>
      <c r="L229" s="1">
        <v>2005</v>
      </c>
      <c r="M229" s="1" t="s">
        <v>25</v>
      </c>
    </row>
    <row r="230" spans="1:14" ht="90" x14ac:dyDescent="0.25">
      <c r="A230" s="1" t="str">
        <f t="shared" si="8"/>
        <v>2021-10-15</v>
      </c>
      <c r="B230" s="1" t="str">
        <f>"1526"</f>
        <v>1526</v>
      </c>
      <c r="C230" s="2" t="s">
        <v>51</v>
      </c>
      <c r="D230" s="2" t="s">
        <v>320</v>
      </c>
      <c r="E230" s="1" t="s">
        <v>19</v>
      </c>
      <c r="G230" s="1" t="str">
        <f>"03"</f>
        <v>03</v>
      </c>
      <c r="H230" s="1">
        <v>10</v>
      </c>
      <c r="I230" s="1" t="s">
        <v>16</v>
      </c>
      <c r="J230" s="4"/>
      <c r="K230" s="3" t="s">
        <v>319</v>
      </c>
      <c r="L230" s="1">
        <v>2015</v>
      </c>
      <c r="M230" s="1" t="s">
        <v>17</v>
      </c>
    </row>
    <row r="231" spans="1:14" ht="45" x14ac:dyDescent="0.25">
      <c r="A231" s="1" t="str">
        <f t="shared" si="8"/>
        <v>2021-10-15</v>
      </c>
      <c r="B231" s="1" t="str">
        <f>"1554"</f>
        <v>1554</v>
      </c>
      <c r="C231" s="2" t="s">
        <v>112</v>
      </c>
      <c r="D231" s="2" t="s">
        <v>382</v>
      </c>
      <c r="E231" s="1" t="s">
        <v>19</v>
      </c>
      <c r="G231" s="1" t="str">
        <f>"02"</f>
        <v>02</v>
      </c>
      <c r="H231" s="1">
        <v>1</v>
      </c>
      <c r="I231" s="1" t="s">
        <v>16</v>
      </c>
      <c r="J231" s="4"/>
      <c r="K231" s="3" t="s">
        <v>326</v>
      </c>
      <c r="L231" s="1">
        <v>2018</v>
      </c>
      <c r="M231" s="1" t="s">
        <v>115</v>
      </c>
    </row>
    <row r="232" spans="1:14" ht="105" x14ac:dyDescent="0.25">
      <c r="A232" s="1" t="str">
        <f t="shared" si="8"/>
        <v>2021-10-15</v>
      </c>
      <c r="B232" s="1" t="str">
        <f>"1603"</f>
        <v>1603</v>
      </c>
      <c r="C232" s="2" t="s">
        <v>116</v>
      </c>
      <c r="D232" s="2" t="s">
        <v>328</v>
      </c>
      <c r="E232" s="1" t="s">
        <v>19</v>
      </c>
      <c r="G232" s="1" t="str">
        <f>"01"</f>
        <v>01</v>
      </c>
      <c r="H232" s="1">
        <v>10</v>
      </c>
      <c r="I232" s="1" t="s">
        <v>16</v>
      </c>
      <c r="J232" s="4"/>
      <c r="K232" s="3" t="s">
        <v>327</v>
      </c>
      <c r="L232" s="1">
        <v>2018</v>
      </c>
      <c r="M232" s="1" t="s">
        <v>17</v>
      </c>
    </row>
    <row r="233" spans="1:14" ht="45" x14ac:dyDescent="0.25">
      <c r="A233" s="1" t="str">
        <f t="shared" si="8"/>
        <v>2021-10-15</v>
      </c>
      <c r="B233" s="1" t="str">
        <f>"1632"</f>
        <v>1632</v>
      </c>
      <c r="C233" s="2" t="s">
        <v>119</v>
      </c>
      <c r="D233" s="2" t="s">
        <v>330</v>
      </c>
      <c r="E233" s="1" t="s">
        <v>14</v>
      </c>
      <c r="F233" s="1" t="s">
        <v>88</v>
      </c>
      <c r="G233" s="1" t="str">
        <f>"01"</f>
        <v>01</v>
      </c>
      <c r="H233" s="1">
        <v>3</v>
      </c>
      <c r="I233" s="1" t="s">
        <v>16</v>
      </c>
      <c r="J233" s="4"/>
      <c r="K233" s="3" t="s">
        <v>329</v>
      </c>
      <c r="L233" s="1">
        <v>2017</v>
      </c>
      <c r="M233" s="1" t="s">
        <v>17</v>
      </c>
    </row>
    <row r="234" spans="1:14" ht="75" x14ac:dyDescent="0.25">
      <c r="A234" s="1" t="str">
        <f t="shared" si="8"/>
        <v>2021-10-15</v>
      </c>
      <c r="B234" s="1" t="str">
        <f>"1700"</f>
        <v>1700</v>
      </c>
      <c r="C234" s="2" t="s">
        <v>121</v>
      </c>
      <c r="E234" s="1" t="s">
        <v>14</v>
      </c>
      <c r="F234" s="1" t="s">
        <v>88</v>
      </c>
      <c r="G234" s="1" t="str">
        <f>"03"</f>
        <v>03</v>
      </c>
      <c r="H234" s="1">
        <v>45</v>
      </c>
      <c r="I234" s="1" t="s">
        <v>16</v>
      </c>
      <c r="J234" s="4"/>
      <c r="K234" s="3" t="s">
        <v>331</v>
      </c>
      <c r="L234" s="1">
        <v>2020</v>
      </c>
      <c r="M234" s="1" t="s">
        <v>75</v>
      </c>
    </row>
    <row r="235" spans="1:14" ht="105" x14ac:dyDescent="0.25">
      <c r="A235" s="1" t="str">
        <f t="shared" si="8"/>
        <v>2021-10-15</v>
      </c>
      <c r="B235" s="1" t="str">
        <f>"1730"</f>
        <v>1730</v>
      </c>
      <c r="C235" s="2" t="s">
        <v>124</v>
      </c>
      <c r="D235" s="2" t="s">
        <v>126</v>
      </c>
      <c r="E235" s="1" t="s">
        <v>19</v>
      </c>
      <c r="G235" s="1" t="str">
        <f>"02"</f>
        <v>02</v>
      </c>
      <c r="H235" s="1">
        <v>45</v>
      </c>
      <c r="I235" s="1" t="s">
        <v>16</v>
      </c>
      <c r="J235" s="4"/>
      <c r="K235" s="3" t="s">
        <v>332</v>
      </c>
      <c r="L235" s="1">
        <v>2018</v>
      </c>
      <c r="M235" s="1" t="s">
        <v>17</v>
      </c>
    </row>
    <row r="236" spans="1:14" ht="45" x14ac:dyDescent="0.25">
      <c r="A236" s="1" t="str">
        <f t="shared" si="8"/>
        <v>2021-10-15</v>
      </c>
      <c r="B236" s="1" t="str">
        <f>"1800"</f>
        <v>1800</v>
      </c>
      <c r="C236" s="2" t="s">
        <v>295</v>
      </c>
      <c r="D236" s="2" t="s">
        <v>334</v>
      </c>
      <c r="E236" s="1" t="s">
        <v>14</v>
      </c>
      <c r="F236" s="1" t="s">
        <v>36</v>
      </c>
      <c r="G236" s="1" t="str">
        <f>"01"</f>
        <v>01</v>
      </c>
      <c r="H236" s="1">
        <v>2</v>
      </c>
      <c r="I236" s="1" t="s">
        <v>16</v>
      </c>
      <c r="J236" s="4"/>
      <c r="K236" s="3" t="s">
        <v>333</v>
      </c>
      <c r="L236" s="1">
        <v>2015</v>
      </c>
      <c r="M236" s="1" t="s">
        <v>75</v>
      </c>
    </row>
    <row r="237" spans="1:14" ht="75" x14ac:dyDescent="0.25">
      <c r="A237" s="1" t="str">
        <f t="shared" si="8"/>
        <v>2021-10-15</v>
      </c>
      <c r="B237" s="1" t="str">
        <f>"1830"</f>
        <v>1830</v>
      </c>
      <c r="C237" s="2" t="s">
        <v>130</v>
      </c>
      <c r="D237" s="2" t="s">
        <v>336</v>
      </c>
      <c r="E237" s="1" t="s">
        <v>19</v>
      </c>
      <c r="G237" s="1" t="str">
        <f>"02"</f>
        <v>02</v>
      </c>
      <c r="H237" s="1">
        <v>9</v>
      </c>
      <c r="I237" s="1" t="s">
        <v>16</v>
      </c>
      <c r="J237" s="4"/>
      <c r="K237" s="3" t="s">
        <v>335</v>
      </c>
      <c r="L237" s="1">
        <v>2018</v>
      </c>
      <c r="M237" s="1" t="s">
        <v>75</v>
      </c>
    </row>
    <row r="238" spans="1:14" ht="75" x14ac:dyDescent="0.25">
      <c r="A238" s="7" t="str">
        <f t="shared" si="8"/>
        <v>2021-10-15</v>
      </c>
      <c r="B238" s="7" t="str">
        <f>"1900"</f>
        <v>1900</v>
      </c>
      <c r="C238" s="8" t="s">
        <v>70</v>
      </c>
      <c r="D238" s="8"/>
      <c r="E238" s="7" t="s">
        <v>55</v>
      </c>
      <c r="F238" s="7"/>
      <c r="G238" s="7" t="str">
        <f>"2021"</f>
        <v>2021</v>
      </c>
      <c r="H238" s="7">
        <v>39</v>
      </c>
      <c r="I238" s="7" t="s">
        <v>16</v>
      </c>
      <c r="J238" s="5" t="s">
        <v>399</v>
      </c>
      <c r="K238" s="6" t="s">
        <v>71</v>
      </c>
      <c r="L238" s="7">
        <v>2021</v>
      </c>
      <c r="M238" s="7" t="s">
        <v>17</v>
      </c>
      <c r="N238" s="7"/>
    </row>
    <row r="239" spans="1:14" ht="105" x14ac:dyDescent="0.25">
      <c r="A239" s="7" t="str">
        <f t="shared" si="8"/>
        <v>2021-10-15</v>
      </c>
      <c r="B239" s="7" t="str">
        <f>"1930"</f>
        <v>1930</v>
      </c>
      <c r="C239" s="8" t="s">
        <v>337</v>
      </c>
      <c r="D239" s="8" t="s">
        <v>57</v>
      </c>
      <c r="E239" s="7" t="s">
        <v>14</v>
      </c>
      <c r="F239" s="7" t="s">
        <v>88</v>
      </c>
      <c r="G239" s="7" t="str">
        <f>" "</f>
        <v xml:space="preserve"> </v>
      </c>
      <c r="H239" s="7">
        <v>0</v>
      </c>
      <c r="I239" s="7" t="s">
        <v>16</v>
      </c>
      <c r="J239" s="5" t="s">
        <v>400</v>
      </c>
      <c r="K239" s="6" t="s">
        <v>338</v>
      </c>
      <c r="L239" s="7">
        <v>1976</v>
      </c>
      <c r="M239" s="7" t="s">
        <v>17</v>
      </c>
      <c r="N239" s="7"/>
    </row>
    <row r="240" spans="1:14" ht="45" x14ac:dyDescent="0.25">
      <c r="A240" s="7" t="str">
        <f t="shared" si="8"/>
        <v>2021-10-15</v>
      </c>
      <c r="B240" s="7" t="str">
        <f>"2105"</f>
        <v>2105</v>
      </c>
      <c r="C240" s="8" t="s">
        <v>339</v>
      </c>
      <c r="D240" s="8" t="s">
        <v>341</v>
      </c>
      <c r="E240" s="7" t="s">
        <v>19</v>
      </c>
      <c r="F240" s="7"/>
      <c r="G240" s="7" t="str">
        <f>"01"</f>
        <v>01</v>
      </c>
      <c r="H240" s="7">
        <v>2</v>
      </c>
      <c r="I240" s="7" t="s">
        <v>16</v>
      </c>
      <c r="J240" s="5" t="s">
        <v>401</v>
      </c>
      <c r="K240" s="6" t="s">
        <v>340</v>
      </c>
      <c r="L240" s="7">
        <v>2018</v>
      </c>
      <c r="M240" s="7" t="s">
        <v>17</v>
      </c>
      <c r="N240" s="7"/>
    </row>
    <row r="241" spans="1:14" ht="60" x14ac:dyDescent="0.25">
      <c r="A241" s="7" t="str">
        <f t="shared" si="8"/>
        <v>2021-10-15</v>
      </c>
      <c r="B241" s="7" t="str">
        <f>"2115"</f>
        <v>2115</v>
      </c>
      <c r="C241" s="8" t="s">
        <v>342</v>
      </c>
      <c r="D241" s="8"/>
      <c r="E241" s="7" t="s">
        <v>87</v>
      </c>
      <c r="F241" s="7" t="s">
        <v>240</v>
      </c>
      <c r="G241" s="7" t="str">
        <f>" "</f>
        <v xml:space="preserve"> </v>
      </c>
      <c r="H241" s="7">
        <v>0</v>
      </c>
      <c r="I241" s="7" t="s">
        <v>16</v>
      </c>
      <c r="J241" s="5" t="s">
        <v>402</v>
      </c>
      <c r="K241" s="6" t="s">
        <v>343</v>
      </c>
      <c r="L241" s="7">
        <v>2016</v>
      </c>
      <c r="M241" s="7" t="s">
        <v>31</v>
      </c>
      <c r="N241" s="7"/>
    </row>
    <row r="242" spans="1:14" ht="60" x14ac:dyDescent="0.25">
      <c r="A242" s="1" t="str">
        <f t="shared" si="8"/>
        <v>2021-10-15</v>
      </c>
      <c r="B242" s="1" t="str">
        <f>"2305"</f>
        <v>2305</v>
      </c>
      <c r="C242" s="2" t="s">
        <v>344</v>
      </c>
      <c r="E242" s="1" t="s">
        <v>19</v>
      </c>
      <c r="G242" s="1" t="str">
        <f>"00"</f>
        <v>00</v>
      </c>
      <c r="H242" s="1">
        <v>0</v>
      </c>
      <c r="I242" s="1" t="s">
        <v>16</v>
      </c>
      <c r="J242" s="4"/>
      <c r="K242" s="3" t="s">
        <v>345</v>
      </c>
      <c r="L242" s="1">
        <v>2018</v>
      </c>
      <c r="M242" s="1" t="s">
        <v>25</v>
      </c>
    </row>
    <row r="243" spans="1:14" ht="75" x14ac:dyDescent="0.25">
      <c r="A243" s="1" t="str">
        <f t="shared" si="8"/>
        <v>2021-10-15</v>
      </c>
      <c r="B243" s="1" t="str">
        <f>"2330"</f>
        <v>2330</v>
      </c>
      <c r="C243" s="2" t="s">
        <v>70</v>
      </c>
      <c r="D243" s="2" t="s">
        <v>70</v>
      </c>
      <c r="E243" s="1" t="s">
        <v>55</v>
      </c>
      <c r="G243" s="1" t="str">
        <f>"2021"</f>
        <v>2021</v>
      </c>
      <c r="H243" s="1">
        <v>39</v>
      </c>
      <c r="I243" s="1" t="s">
        <v>16</v>
      </c>
      <c r="J243" s="4"/>
      <c r="K243" s="3" t="s">
        <v>71</v>
      </c>
      <c r="L243" s="1">
        <v>2021</v>
      </c>
      <c r="M243" s="1" t="s">
        <v>17</v>
      </c>
    </row>
    <row r="244" spans="1:14" ht="75" x14ac:dyDescent="0.25">
      <c r="A244" s="1" t="str">
        <f t="shared" si="8"/>
        <v>2021-10-15</v>
      </c>
      <c r="B244" s="1" t="str">
        <f>"2400"</f>
        <v>2400</v>
      </c>
      <c r="C244" s="2" t="s">
        <v>13</v>
      </c>
      <c r="E244" s="1" t="s">
        <v>14</v>
      </c>
      <c r="F244" s="1" t="s">
        <v>204</v>
      </c>
      <c r="G244" s="1" t="str">
        <f t="shared" ref="G244:G249" si="9">"03"</f>
        <v>03</v>
      </c>
      <c r="H244" s="1">
        <v>3</v>
      </c>
      <c r="I244" s="1" t="s">
        <v>16</v>
      </c>
      <c r="J244" s="4"/>
      <c r="K244" s="3" t="s">
        <v>15</v>
      </c>
      <c r="L244" s="1">
        <v>2012</v>
      </c>
      <c r="M244" s="1" t="s">
        <v>17</v>
      </c>
    </row>
    <row r="245" spans="1:14" ht="75" x14ac:dyDescent="0.25">
      <c r="A245" s="1" t="str">
        <f t="shared" si="8"/>
        <v>2021-10-15</v>
      </c>
      <c r="B245" s="1" t="str">
        <f>"2500"</f>
        <v>2500</v>
      </c>
      <c r="C245" s="2" t="s">
        <v>13</v>
      </c>
      <c r="E245" s="1" t="s">
        <v>14</v>
      </c>
      <c r="F245" s="1" t="s">
        <v>204</v>
      </c>
      <c r="G245" s="1" t="str">
        <f t="shared" si="9"/>
        <v>03</v>
      </c>
      <c r="H245" s="1">
        <v>3</v>
      </c>
      <c r="I245" s="1" t="s">
        <v>16</v>
      </c>
      <c r="J245" s="4"/>
      <c r="K245" s="3" t="s">
        <v>15</v>
      </c>
      <c r="L245" s="1">
        <v>2012</v>
      </c>
      <c r="M245" s="1" t="s">
        <v>17</v>
      </c>
    </row>
    <row r="246" spans="1:14" ht="75" x14ac:dyDescent="0.25">
      <c r="A246" s="1" t="str">
        <f t="shared" si="8"/>
        <v>2021-10-15</v>
      </c>
      <c r="B246" s="1" t="str">
        <f>"2600"</f>
        <v>2600</v>
      </c>
      <c r="C246" s="2" t="s">
        <v>13</v>
      </c>
      <c r="E246" s="1" t="s">
        <v>14</v>
      </c>
      <c r="F246" s="1" t="s">
        <v>204</v>
      </c>
      <c r="G246" s="1" t="str">
        <f t="shared" si="9"/>
        <v>03</v>
      </c>
      <c r="H246" s="1">
        <v>3</v>
      </c>
      <c r="I246" s="1" t="s">
        <v>16</v>
      </c>
      <c r="J246" s="4"/>
      <c r="K246" s="3" t="s">
        <v>15</v>
      </c>
      <c r="L246" s="1">
        <v>2012</v>
      </c>
      <c r="M246" s="1" t="s">
        <v>17</v>
      </c>
    </row>
    <row r="247" spans="1:14" ht="75" x14ac:dyDescent="0.25">
      <c r="A247" s="1" t="str">
        <f t="shared" si="8"/>
        <v>2021-10-15</v>
      </c>
      <c r="B247" s="1" t="str">
        <f>"2700"</f>
        <v>2700</v>
      </c>
      <c r="C247" s="2" t="s">
        <v>13</v>
      </c>
      <c r="E247" s="1" t="s">
        <v>14</v>
      </c>
      <c r="F247" s="1" t="s">
        <v>204</v>
      </c>
      <c r="G247" s="1" t="str">
        <f t="shared" si="9"/>
        <v>03</v>
      </c>
      <c r="H247" s="1">
        <v>3</v>
      </c>
      <c r="I247" s="1" t="s">
        <v>16</v>
      </c>
      <c r="J247" s="4"/>
      <c r="K247" s="3" t="s">
        <v>15</v>
      </c>
      <c r="L247" s="1">
        <v>2012</v>
      </c>
      <c r="M247" s="1" t="s">
        <v>17</v>
      </c>
    </row>
    <row r="248" spans="1:14" ht="75" x14ac:dyDescent="0.25">
      <c r="A248" s="1" t="str">
        <f t="shared" si="8"/>
        <v>2021-10-15</v>
      </c>
      <c r="B248" s="1" t="str">
        <f>"2800"</f>
        <v>2800</v>
      </c>
      <c r="C248" s="2" t="s">
        <v>13</v>
      </c>
      <c r="E248" s="1" t="s">
        <v>14</v>
      </c>
      <c r="F248" s="1" t="s">
        <v>204</v>
      </c>
      <c r="G248" s="1" t="str">
        <f t="shared" si="9"/>
        <v>03</v>
      </c>
      <c r="H248" s="1">
        <v>3</v>
      </c>
      <c r="I248" s="1" t="s">
        <v>16</v>
      </c>
      <c r="J248" s="4"/>
      <c r="K248" s="3" t="s">
        <v>15</v>
      </c>
      <c r="L248" s="1">
        <v>2012</v>
      </c>
      <c r="M248" s="1" t="s">
        <v>17</v>
      </c>
    </row>
    <row r="249" spans="1:14" ht="75" x14ac:dyDescent="0.25">
      <c r="A249" s="1" t="str">
        <f t="shared" ref="A249:A279" si="10">"2021-10-16"</f>
        <v>2021-10-16</v>
      </c>
      <c r="B249" s="1" t="str">
        <f>"0500"</f>
        <v>0500</v>
      </c>
      <c r="C249" s="2" t="s">
        <v>13</v>
      </c>
      <c r="E249" s="1" t="s">
        <v>14</v>
      </c>
      <c r="F249" s="1" t="s">
        <v>204</v>
      </c>
      <c r="G249" s="1" t="str">
        <f t="shared" si="9"/>
        <v>03</v>
      </c>
      <c r="H249" s="1">
        <v>3</v>
      </c>
      <c r="I249" s="1" t="s">
        <v>16</v>
      </c>
      <c r="J249" s="4"/>
      <c r="K249" s="3" t="s">
        <v>15</v>
      </c>
      <c r="L249" s="1">
        <v>2012</v>
      </c>
      <c r="M249" s="1" t="s">
        <v>17</v>
      </c>
    </row>
    <row r="250" spans="1:14" ht="45" x14ac:dyDescent="0.25">
      <c r="A250" s="1" t="str">
        <f t="shared" si="10"/>
        <v>2021-10-16</v>
      </c>
      <c r="B250" s="1" t="str">
        <f>"0600"</f>
        <v>0600</v>
      </c>
      <c r="C250" s="2" t="s">
        <v>18</v>
      </c>
      <c r="D250" s="2" t="s">
        <v>346</v>
      </c>
      <c r="E250" s="1" t="s">
        <v>19</v>
      </c>
      <c r="G250" s="1" t="str">
        <f>"02"</f>
        <v>02</v>
      </c>
      <c r="H250" s="1">
        <v>1</v>
      </c>
      <c r="I250" s="1" t="s">
        <v>16</v>
      </c>
      <c r="J250" s="4"/>
      <c r="K250" s="3" t="s">
        <v>20</v>
      </c>
      <c r="L250" s="1">
        <v>2019</v>
      </c>
      <c r="M250" s="1" t="s">
        <v>17</v>
      </c>
    </row>
    <row r="251" spans="1:14" ht="90" x14ac:dyDescent="0.25">
      <c r="A251" s="1" t="str">
        <f t="shared" si="10"/>
        <v>2021-10-16</v>
      </c>
      <c r="B251" s="1" t="str">
        <f>"0626"</f>
        <v>0626</v>
      </c>
      <c r="C251" s="2" t="s">
        <v>23</v>
      </c>
      <c r="E251" s="1" t="s">
        <v>14</v>
      </c>
      <c r="G251" s="1" t="str">
        <f>"01"</f>
        <v>01</v>
      </c>
      <c r="H251" s="1">
        <v>12</v>
      </c>
      <c r="I251" s="1" t="s">
        <v>16</v>
      </c>
      <c r="J251" s="4"/>
      <c r="K251" s="3" t="s">
        <v>24</v>
      </c>
      <c r="L251" s="1">
        <v>2014</v>
      </c>
      <c r="M251" s="1" t="s">
        <v>25</v>
      </c>
    </row>
    <row r="252" spans="1:14" ht="45" x14ac:dyDescent="0.25">
      <c r="A252" s="1" t="str">
        <f t="shared" si="10"/>
        <v>2021-10-16</v>
      </c>
      <c r="B252" s="1" t="str">
        <f>"0653"</f>
        <v>0653</v>
      </c>
      <c r="C252" s="2" t="s">
        <v>26</v>
      </c>
      <c r="D252" s="2" t="s">
        <v>348</v>
      </c>
      <c r="E252" s="1" t="s">
        <v>19</v>
      </c>
      <c r="G252" s="1" t="str">
        <f>"02"</f>
        <v>02</v>
      </c>
      <c r="H252" s="1">
        <v>2</v>
      </c>
      <c r="I252" s="1" t="s">
        <v>16</v>
      </c>
      <c r="J252" s="4"/>
      <c r="K252" s="3" t="s">
        <v>347</v>
      </c>
      <c r="L252" s="1">
        <v>2018</v>
      </c>
      <c r="M252" s="1" t="s">
        <v>25</v>
      </c>
    </row>
    <row r="253" spans="1:14" ht="75" x14ac:dyDescent="0.25">
      <c r="A253" s="1" t="str">
        <f t="shared" si="10"/>
        <v>2021-10-16</v>
      </c>
      <c r="B253" s="1" t="str">
        <f>"0722"</f>
        <v>0722</v>
      </c>
      <c r="C253" s="2" t="s">
        <v>29</v>
      </c>
      <c r="E253" s="1" t="s">
        <v>19</v>
      </c>
      <c r="G253" s="1" t="str">
        <f>"03"</f>
        <v>03</v>
      </c>
      <c r="H253" s="1">
        <v>8</v>
      </c>
      <c r="I253" s="1" t="s">
        <v>16</v>
      </c>
      <c r="J253" s="4"/>
      <c r="K253" s="3" t="s">
        <v>30</v>
      </c>
      <c r="L253" s="1">
        <v>2015</v>
      </c>
      <c r="M253" s="1" t="s">
        <v>31</v>
      </c>
    </row>
    <row r="254" spans="1:14" ht="90" x14ac:dyDescent="0.25">
      <c r="A254" s="1" t="str">
        <f t="shared" si="10"/>
        <v>2021-10-16</v>
      </c>
      <c r="B254" s="1" t="str">
        <f>"0736"</f>
        <v>0736</v>
      </c>
      <c r="C254" s="2" t="s">
        <v>32</v>
      </c>
      <c r="D254" s="2" t="s">
        <v>350</v>
      </c>
      <c r="E254" s="1" t="s">
        <v>19</v>
      </c>
      <c r="G254" s="1" t="str">
        <f>"01"</f>
        <v>01</v>
      </c>
      <c r="H254" s="1">
        <v>16</v>
      </c>
      <c r="I254" s="1" t="s">
        <v>16</v>
      </c>
      <c r="J254" s="4"/>
      <c r="K254" s="3" t="s">
        <v>349</v>
      </c>
      <c r="L254" s="1">
        <v>2019</v>
      </c>
      <c r="M254" s="1" t="s">
        <v>31</v>
      </c>
    </row>
    <row r="255" spans="1:14" ht="75" x14ac:dyDescent="0.25">
      <c r="A255" s="1" t="str">
        <f t="shared" si="10"/>
        <v>2021-10-16</v>
      </c>
      <c r="B255" s="1" t="str">
        <f>"0801"</f>
        <v>0801</v>
      </c>
      <c r="C255" s="2" t="s">
        <v>35</v>
      </c>
      <c r="D255" s="2" t="s">
        <v>352</v>
      </c>
      <c r="E255" s="1" t="s">
        <v>19</v>
      </c>
      <c r="G255" s="1" t="str">
        <f>"02"</f>
        <v>02</v>
      </c>
      <c r="H255" s="1">
        <v>20</v>
      </c>
      <c r="I255" s="1" t="s">
        <v>16</v>
      </c>
      <c r="J255" s="4"/>
      <c r="K255" s="3" t="s">
        <v>351</v>
      </c>
      <c r="L255" s="1">
        <v>2020</v>
      </c>
      <c r="M255" s="1" t="s">
        <v>25</v>
      </c>
    </row>
    <row r="256" spans="1:14" ht="75" x14ac:dyDescent="0.25">
      <c r="A256" s="1" t="str">
        <f t="shared" si="10"/>
        <v>2021-10-16</v>
      </c>
      <c r="B256" s="1" t="str">
        <f>"0811"</f>
        <v>0811</v>
      </c>
      <c r="C256" s="2" t="s">
        <v>39</v>
      </c>
      <c r="E256" s="1" t="s">
        <v>19</v>
      </c>
      <c r="G256" s="1" t="str">
        <f>"01"</f>
        <v>01</v>
      </c>
      <c r="H256" s="1">
        <v>13</v>
      </c>
      <c r="I256" s="1" t="s">
        <v>16</v>
      </c>
      <c r="J256" s="4"/>
      <c r="K256" s="3" t="s">
        <v>40</v>
      </c>
      <c r="L256" s="1">
        <v>2017</v>
      </c>
      <c r="M256" s="1" t="s">
        <v>41</v>
      </c>
    </row>
    <row r="257" spans="1:14" ht="90" x14ac:dyDescent="0.25">
      <c r="A257" s="1" t="str">
        <f t="shared" si="10"/>
        <v>2021-10-16</v>
      </c>
      <c r="B257" s="1" t="str">
        <f>"0814"</f>
        <v>0814</v>
      </c>
      <c r="C257" s="2" t="s">
        <v>42</v>
      </c>
      <c r="D257" s="2" t="s">
        <v>353</v>
      </c>
      <c r="E257" s="1" t="s">
        <v>19</v>
      </c>
      <c r="G257" s="1" t="str">
        <f>"03"</f>
        <v>03</v>
      </c>
      <c r="H257" s="1">
        <v>7</v>
      </c>
      <c r="I257" s="1" t="s">
        <v>16</v>
      </c>
      <c r="J257" s="4"/>
      <c r="K257" s="3" t="s">
        <v>43</v>
      </c>
      <c r="L257" s="1">
        <v>2019</v>
      </c>
      <c r="M257" s="1" t="s">
        <v>17</v>
      </c>
    </row>
    <row r="258" spans="1:14" ht="45" x14ac:dyDescent="0.25">
      <c r="A258" s="1" t="str">
        <f t="shared" si="10"/>
        <v>2021-10-16</v>
      </c>
      <c r="B258" s="1" t="str">
        <f>"0822"</f>
        <v>0822</v>
      </c>
      <c r="C258" s="2" t="s">
        <v>45</v>
      </c>
      <c r="E258" s="1" t="s">
        <v>19</v>
      </c>
      <c r="G258" s="1" t="str">
        <f>"02"</f>
        <v>02</v>
      </c>
      <c r="H258" s="1">
        <v>4</v>
      </c>
      <c r="I258" s="1" t="s">
        <v>16</v>
      </c>
      <c r="J258" s="4"/>
      <c r="K258" s="3" t="s">
        <v>218</v>
      </c>
      <c r="L258" s="1">
        <v>2011</v>
      </c>
      <c r="M258" s="1" t="s">
        <v>17</v>
      </c>
    </row>
    <row r="259" spans="1:14" ht="105" x14ac:dyDescent="0.25">
      <c r="A259" s="1" t="str">
        <f t="shared" si="10"/>
        <v>2021-10-16</v>
      </c>
      <c r="B259" s="1" t="str">
        <f>"0847"</f>
        <v>0847</v>
      </c>
      <c r="C259" s="2" t="s">
        <v>48</v>
      </c>
      <c r="D259" s="2" t="s">
        <v>354</v>
      </c>
      <c r="E259" s="1" t="s">
        <v>19</v>
      </c>
      <c r="G259" s="1" t="str">
        <f>"01"</f>
        <v>01</v>
      </c>
      <c r="H259" s="1">
        <v>23</v>
      </c>
      <c r="I259" s="1" t="s">
        <v>16</v>
      </c>
      <c r="J259" s="4"/>
      <c r="K259" s="3" t="s">
        <v>49</v>
      </c>
      <c r="L259" s="1">
        <v>2005</v>
      </c>
      <c r="M259" s="1" t="s">
        <v>25</v>
      </c>
    </row>
    <row r="260" spans="1:14" ht="90" x14ac:dyDescent="0.25">
      <c r="A260" s="1" t="str">
        <f t="shared" si="10"/>
        <v>2021-10-16</v>
      </c>
      <c r="B260" s="1" t="str">
        <f>"0909"</f>
        <v>0909</v>
      </c>
      <c r="C260" s="2" t="s">
        <v>23</v>
      </c>
      <c r="E260" s="1" t="s">
        <v>14</v>
      </c>
      <c r="G260" s="1" t="str">
        <f>"01"</f>
        <v>01</v>
      </c>
      <c r="H260" s="1">
        <v>8</v>
      </c>
      <c r="I260" s="1" t="s">
        <v>16</v>
      </c>
      <c r="J260" s="4"/>
      <c r="K260" s="3" t="s">
        <v>24</v>
      </c>
      <c r="L260" s="1">
        <v>2014</v>
      </c>
      <c r="M260" s="1" t="s">
        <v>25</v>
      </c>
    </row>
    <row r="261" spans="1:14" ht="45" x14ac:dyDescent="0.25">
      <c r="A261" s="1" t="str">
        <f t="shared" si="10"/>
        <v>2021-10-16</v>
      </c>
      <c r="B261" s="1" t="str">
        <f>"0934"</f>
        <v>0934</v>
      </c>
      <c r="C261" s="2" t="s">
        <v>51</v>
      </c>
      <c r="D261" s="2" t="s">
        <v>356</v>
      </c>
      <c r="E261" s="1" t="s">
        <v>19</v>
      </c>
      <c r="G261" s="1" t="str">
        <f>"03"</f>
        <v>03</v>
      </c>
      <c r="H261" s="1">
        <v>11</v>
      </c>
      <c r="I261" s="1" t="s">
        <v>16</v>
      </c>
      <c r="J261" s="4"/>
      <c r="K261" s="3" t="s">
        <v>355</v>
      </c>
      <c r="L261" s="1">
        <v>2015</v>
      </c>
      <c r="M261" s="1" t="s">
        <v>17</v>
      </c>
    </row>
    <row r="262" spans="1:14" ht="105" x14ac:dyDescent="0.25">
      <c r="A262" s="1" t="str">
        <f t="shared" si="10"/>
        <v>2021-10-16</v>
      </c>
      <c r="B262" s="1" t="str">
        <f>"1000"</f>
        <v>1000</v>
      </c>
      <c r="C262" s="2" t="s">
        <v>337</v>
      </c>
      <c r="D262" s="2" t="s">
        <v>57</v>
      </c>
      <c r="E262" s="1" t="s">
        <v>14</v>
      </c>
      <c r="F262" s="1" t="s">
        <v>88</v>
      </c>
      <c r="G262" s="1" t="str">
        <f>" "</f>
        <v xml:space="preserve"> </v>
      </c>
      <c r="H262" s="1">
        <v>0</v>
      </c>
      <c r="I262" s="1" t="s">
        <v>16</v>
      </c>
      <c r="J262" s="4"/>
      <c r="K262" s="3" t="s">
        <v>338</v>
      </c>
      <c r="L262" s="1">
        <v>1976</v>
      </c>
      <c r="M262" s="1" t="s">
        <v>17</v>
      </c>
    </row>
    <row r="263" spans="1:14" ht="75" x14ac:dyDescent="0.25">
      <c r="A263" s="1" t="str">
        <f t="shared" si="10"/>
        <v>2021-10-16</v>
      </c>
      <c r="B263" s="1" t="str">
        <f>"1135"</f>
        <v>1135</v>
      </c>
      <c r="C263" s="2" t="s">
        <v>357</v>
      </c>
      <c r="E263" s="1" t="s">
        <v>19</v>
      </c>
      <c r="G263" s="1" t="str">
        <f>" "</f>
        <v xml:space="preserve"> </v>
      </c>
      <c r="H263" s="1">
        <v>0</v>
      </c>
      <c r="I263" s="1" t="s">
        <v>16</v>
      </c>
      <c r="J263" s="4"/>
      <c r="K263" s="3" t="s">
        <v>358</v>
      </c>
      <c r="L263" s="1">
        <v>2013</v>
      </c>
      <c r="M263" s="1" t="s">
        <v>17</v>
      </c>
    </row>
    <row r="264" spans="1:14" ht="45" x14ac:dyDescent="0.25">
      <c r="A264" s="7" t="str">
        <f t="shared" si="10"/>
        <v>2021-10-16</v>
      </c>
      <c r="B264" s="7" t="str">
        <f>"1300"</f>
        <v>1300</v>
      </c>
      <c r="C264" s="8" t="s">
        <v>359</v>
      </c>
      <c r="D264" s="8"/>
      <c r="E264" s="7" t="s">
        <v>55</v>
      </c>
      <c r="F264" s="7"/>
      <c r="G264" s="7" t="str">
        <f>"2021"</f>
        <v>2021</v>
      </c>
      <c r="H264" s="7">
        <v>3</v>
      </c>
      <c r="I264" s="7"/>
      <c r="J264" s="5" t="s">
        <v>403</v>
      </c>
      <c r="K264" s="6" t="s">
        <v>360</v>
      </c>
      <c r="L264" s="7">
        <v>2021</v>
      </c>
      <c r="M264" s="7" t="s">
        <v>17</v>
      </c>
      <c r="N264" s="7"/>
    </row>
    <row r="265" spans="1:14" ht="30" x14ac:dyDescent="0.25">
      <c r="A265" s="7" t="str">
        <f t="shared" si="10"/>
        <v>2021-10-16</v>
      </c>
      <c r="B265" s="7" t="str">
        <f>"1400"</f>
        <v>1400</v>
      </c>
      <c r="C265" s="8" t="s">
        <v>361</v>
      </c>
      <c r="D265" s="8"/>
      <c r="E265" s="7" t="s">
        <v>55</v>
      </c>
      <c r="F265" s="7"/>
      <c r="G265" s="7" t="str">
        <f>"2020"</f>
        <v>2020</v>
      </c>
      <c r="H265" s="7">
        <v>3</v>
      </c>
      <c r="I265" s="7" t="s">
        <v>16</v>
      </c>
      <c r="J265" s="5" t="s">
        <v>404</v>
      </c>
      <c r="K265" s="6" t="s">
        <v>362</v>
      </c>
      <c r="L265" s="7">
        <v>2020</v>
      </c>
      <c r="M265" s="7" t="s">
        <v>17</v>
      </c>
      <c r="N265" s="7"/>
    </row>
    <row r="266" spans="1:14" ht="30" x14ac:dyDescent="0.25">
      <c r="A266" s="7" t="str">
        <f t="shared" si="10"/>
        <v>2021-10-16</v>
      </c>
      <c r="B266" s="7" t="str">
        <f>"1700"</f>
        <v>1700</v>
      </c>
      <c r="C266" s="8" t="s">
        <v>383</v>
      </c>
      <c r="D266" s="8"/>
      <c r="E266" s="7" t="s">
        <v>55</v>
      </c>
      <c r="F266" s="7"/>
      <c r="G266" s="7" t="str">
        <f>"2021"</f>
        <v>2021</v>
      </c>
      <c r="H266" s="7">
        <v>24</v>
      </c>
      <c r="I266" s="7"/>
      <c r="J266" s="5" t="s">
        <v>405</v>
      </c>
      <c r="K266" s="6" t="s">
        <v>363</v>
      </c>
      <c r="L266" s="7">
        <v>0</v>
      </c>
      <c r="M266" s="7" t="s">
        <v>31</v>
      </c>
      <c r="N266" s="7"/>
    </row>
    <row r="267" spans="1:14" ht="45" x14ac:dyDescent="0.25">
      <c r="A267" s="7" t="str">
        <f t="shared" si="10"/>
        <v>2021-10-16</v>
      </c>
      <c r="B267" s="7" t="str">
        <f>"1730"</f>
        <v>1730</v>
      </c>
      <c r="C267" s="8" t="s">
        <v>364</v>
      </c>
      <c r="D267" s="8"/>
      <c r="E267" s="7" t="s">
        <v>55</v>
      </c>
      <c r="F267" s="7"/>
      <c r="G267" s="7" t="str">
        <f>"2020"</f>
        <v>2020</v>
      </c>
      <c r="H267" s="7">
        <v>72</v>
      </c>
      <c r="I267" s="7"/>
      <c r="J267" s="5" t="s">
        <v>406</v>
      </c>
      <c r="K267" s="6" t="s">
        <v>365</v>
      </c>
      <c r="L267" s="7">
        <v>2020</v>
      </c>
      <c r="M267" s="7" t="s">
        <v>25</v>
      </c>
      <c r="N267" s="7"/>
    </row>
    <row r="268" spans="1:14" ht="75" x14ac:dyDescent="0.25">
      <c r="A268" s="7" t="str">
        <f t="shared" si="10"/>
        <v>2021-10-16</v>
      </c>
      <c r="B268" s="7" t="str">
        <f>"1800"</f>
        <v>1800</v>
      </c>
      <c r="C268" s="8" t="s">
        <v>70</v>
      </c>
      <c r="D268" s="8"/>
      <c r="E268" s="7" t="s">
        <v>55</v>
      </c>
      <c r="F268" s="7"/>
      <c r="G268" s="7" t="str">
        <f>"2021"</f>
        <v>2021</v>
      </c>
      <c r="H268" s="7">
        <v>39</v>
      </c>
      <c r="I268" s="7" t="s">
        <v>16</v>
      </c>
      <c r="J268" s="5" t="s">
        <v>388</v>
      </c>
      <c r="K268" s="6" t="s">
        <v>71</v>
      </c>
      <c r="L268" s="7">
        <v>2021</v>
      </c>
      <c r="M268" s="7" t="s">
        <v>17</v>
      </c>
      <c r="N268" s="7"/>
    </row>
    <row r="269" spans="1:14" ht="90" x14ac:dyDescent="0.25">
      <c r="A269" s="1" t="str">
        <f t="shared" si="10"/>
        <v>2021-10-16</v>
      </c>
      <c r="B269" s="1" t="str">
        <f>"1830"</f>
        <v>1830</v>
      </c>
      <c r="C269" s="2" t="s">
        <v>92</v>
      </c>
      <c r="D269" s="2" t="s">
        <v>367</v>
      </c>
      <c r="E269" s="1" t="s">
        <v>19</v>
      </c>
      <c r="G269" s="1" t="str">
        <f>"04"</f>
        <v>04</v>
      </c>
      <c r="H269" s="1">
        <v>1</v>
      </c>
      <c r="I269" s="1" t="s">
        <v>16</v>
      </c>
      <c r="J269" s="4"/>
      <c r="K269" s="3" t="s">
        <v>366</v>
      </c>
      <c r="L269" s="1">
        <v>2020</v>
      </c>
      <c r="M269" s="1" t="s">
        <v>17</v>
      </c>
    </row>
    <row r="270" spans="1:14" ht="60" x14ac:dyDescent="0.25">
      <c r="A270" s="1" t="str">
        <f t="shared" si="10"/>
        <v>2021-10-16</v>
      </c>
      <c r="B270" s="1" t="str">
        <f>"1930"</f>
        <v>1930</v>
      </c>
      <c r="C270" s="2" t="s">
        <v>76</v>
      </c>
      <c r="E270" s="1" t="s">
        <v>55</v>
      </c>
      <c r="G270" s="1" t="str">
        <f>"2021"</f>
        <v>2021</v>
      </c>
      <c r="H270" s="1">
        <v>204</v>
      </c>
      <c r="J270" s="4"/>
      <c r="K270" s="3" t="s">
        <v>77</v>
      </c>
      <c r="L270" s="1">
        <v>2021</v>
      </c>
      <c r="M270" s="1" t="s">
        <v>17</v>
      </c>
    </row>
    <row r="271" spans="1:14" ht="90" x14ac:dyDescent="0.25">
      <c r="A271" s="1" t="str">
        <f t="shared" si="10"/>
        <v>2021-10-16</v>
      </c>
      <c r="B271" s="1" t="str">
        <f>"1940"</f>
        <v>1940</v>
      </c>
      <c r="C271" s="2" t="s">
        <v>143</v>
      </c>
      <c r="D271" s="2" t="s">
        <v>369</v>
      </c>
      <c r="E271" s="1" t="s">
        <v>14</v>
      </c>
      <c r="F271" s="1" t="s">
        <v>88</v>
      </c>
      <c r="G271" s="1" t="str">
        <f>"04"</f>
        <v>04</v>
      </c>
      <c r="H271" s="1">
        <v>3</v>
      </c>
      <c r="I271" s="1" t="s">
        <v>16</v>
      </c>
      <c r="J271" s="4"/>
      <c r="K271" s="3" t="s">
        <v>368</v>
      </c>
      <c r="L271" s="1">
        <v>2013</v>
      </c>
      <c r="M271" s="1" t="s">
        <v>31</v>
      </c>
    </row>
    <row r="272" spans="1:14" ht="75" x14ac:dyDescent="0.25">
      <c r="A272" s="7" t="str">
        <f t="shared" si="10"/>
        <v>2021-10-16</v>
      </c>
      <c r="B272" s="7" t="str">
        <f>"2030"</f>
        <v>2030</v>
      </c>
      <c r="C272" s="8" t="s">
        <v>370</v>
      </c>
      <c r="D272" s="8" t="s">
        <v>57</v>
      </c>
      <c r="E272" s="7" t="s">
        <v>264</v>
      </c>
      <c r="F272" s="7" t="s">
        <v>371</v>
      </c>
      <c r="G272" s="7" t="str">
        <f>" "</f>
        <v xml:space="preserve"> </v>
      </c>
      <c r="H272" s="7">
        <v>0</v>
      </c>
      <c r="I272" s="7" t="s">
        <v>16</v>
      </c>
      <c r="J272" s="5" t="s">
        <v>407</v>
      </c>
      <c r="K272" s="6" t="s">
        <v>372</v>
      </c>
      <c r="L272" s="7">
        <v>2007</v>
      </c>
      <c r="M272" s="7" t="s">
        <v>75</v>
      </c>
      <c r="N272" s="7"/>
    </row>
    <row r="273" spans="1:14" ht="90" x14ac:dyDescent="0.25">
      <c r="A273" s="7" t="str">
        <f t="shared" si="10"/>
        <v>2021-10-16</v>
      </c>
      <c r="B273" s="7" t="str">
        <f>"2200"</f>
        <v>2200</v>
      </c>
      <c r="C273" s="8" t="s">
        <v>373</v>
      </c>
      <c r="D273" s="8" t="s">
        <v>57</v>
      </c>
      <c r="E273" s="7" t="s">
        <v>87</v>
      </c>
      <c r="F273" s="7" t="s">
        <v>374</v>
      </c>
      <c r="G273" s="7" t="str">
        <f>" "</f>
        <v xml:space="preserve"> </v>
      </c>
      <c r="H273" s="7">
        <v>0</v>
      </c>
      <c r="I273" s="7" t="s">
        <v>16</v>
      </c>
      <c r="J273" s="5" t="s">
        <v>409</v>
      </c>
      <c r="K273" s="6" t="s">
        <v>375</v>
      </c>
      <c r="L273" s="7">
        <v>2002</v>
      </c>
      <c r="M273" s="7" t="s">
        <v>31</v>
      </c>
      <c r="N273" s="7"/>
    </row>
    <row r="274" spans="1:14" ht="60" x14ac:dyDescent="0.25">
      <c r="A274" s="1" t="str">
        <f t="shared" si="10"/>
        <v>2021-10-16</v>
      </c>
      <c r="B274" s="1" t="str">
        <f>"2330"</f>
        <v>2330</v>
      </c>
      <c r="C274" s="2" t="s">
        <v>270</v>
      </c>
      <c r="D274" s="2" t="s">
        <v>377</v>
      </c>
      <c r="E274" s="1" t="s">
        <v>19</v>
      </c>
      <c r="G274" s="1" t="str">
        <f>"2020"</f>
        <v>2020</v>
      </c>
      <c r="H274" s="1">
        <v>11</v>
      </c>
      <c r="I274" s="1" t="s">
        <v>16</v>
      </c>
      <c r="J274" s="4"/>
      <c r="K274" s="3" t="s">
        <v>376</v>
      </c>
      <c r="L274" s="1">
        <v>2020</v>
      </c>
      <c r="M274" s="1" t="s">
        <v>17</v>
      </c>
    </row>
    <row r="275" spans="1:14" ht="75" x14ac:dyDescent="0.25">
      <c r="A275" s="1" t="str">
        <f t="shared" si="10"/>
        <v>2021-10-16</v>
      </c>
      <c r="B275" s="1" t="str">
        <f>"2400"</f>
        <v>2400</v>
      </c>
      <c r="C275" s="2" t="s">
        <v>13</v>
      </c>
      <c r="E275" s="1" t="s">
        <v>14</v>
      </c>
      <c r="F275" s="1" t="s">
        <v>204</v>
      </c>
      <c r="G275" s="1" t="str">
        <f>"03"</f>
        <v>03</v>
      </c>
      <c r="H275" s="1">
        <v>4</v>
      </c>
      <c r="I275" s="1" t="s">
        <v>16</v>
      </c>
      <c r="J275" s="4"/>
      <c r="K275" s="3" t="s">
        <v>15</v>
      </c>
      <c r="L275" s="1">
        <v>2012</v>
      </c>
      <c r="M275" s="1" t="s">
        <v>17</v>
      </c>
    </row>
    <row r="276" spans="1:14" ht="75" x14ac:dyDescent="0.25">
      <c r="A276" s="1" t="str">
        <f t="shared" si="10"/>
        <v>2021-10-16</v>
      </c>
      <c r="B276" s="1" t="str">
        <f>"2500"</f>
        <v>2500</v>
      </c>
      <c r="C276" s="2" t="s">
        <v>13</v>
      </c>
      <c r="E276" s="1" t="s">
        <v>14</v>
      </c>
      <c r="F276" s="1" t="s">
        <v>204</v>
      </c>
      <c r="G276" s="1" t="str">
        <f>"03"</f>
        <v>03</v>
      </c>
      <c r="H276" s="1">
        <v>4</v>
      </c>
      <c r="I276" s="1" t="s">
        <v>16</v>
      </c>
      <c r="J276" s="4"/>
      <c r="K276" s="3" t="s">
        <v>15</v>
      </c>
      <c r="L276" s="1">
        <v>2012</v>
      </c>
      <c r="M276" s="1" t="s">
        <v>17</v>
      </c>
    </row>
    <row r="277" spans="1:14" ht="75" x14ac:dyDescent="0.25">
      <c r="A277" s="1" t="str">
        <f t="shared" si="10"/>
        <v>2021-10-16</v>
      </c>
      <c r="B277" s="1" t="str">
        <f>"2600"</f>
        <v>2600</v>
      </c>
      <c r="C277" s="2" t="s">
        <v>13</v>
      </c>
      <c r="E277" s="1" t="s">
        <v>14</v>
      </c>
      <c r="F277" s="1" t="s">
        <v>204</v>
      </c>
      <c r="G277" s="1" t="str">
        <f>"03"</f>
        <v>03</v>
      </c>
      <c r="H277" s="1">
        <v>4</v>
      </c>
      <c r="I277" s="1" t="s">
        <v>16</v>
      </c>
      <c r="J277" s="4"/>
      <c r="K277" s="3" t="s">
        <v>15</v>
      </c>
      <c r="L277" s="1">
        <v>2012</v>
      </c>
      <c r="M277" s="1" t="s">
        <v>17</v>
      </c>
    </row>
    <row r="278" spans="1:14" ht="75" x14ac:dyDescent="0.25">
      <c r="A278" s="1" t="str">
        <f t="shared" si="10"/>
        <v>2021-10-16</v>
      </c>
      <c r="B278" s="1" t="str">
        <f>"2700"</f>
        <v>2700</v>
      </c>
      <c r="C278" s="2" t="s">
        <v>13</v>
      </c>
      <c r="E278" s="1" t="s">
        <v>14</v>
      </c>
      <c r="F278" s="1" t="s">
        <v>204</v>
      </c>
      <c r="G278" s="1" t="str">
        <f>"03"</f>
        <v>03</v>
      </c>
      <c r="H278" s="1">
        <v>4</v>
      </c>
      <c r="I278" s="1" t="s">
        <v>16</v>
      </c>
      <c r="J278" s="4"/>
      <c r="K278" s="3" t="s">
        <v>15</v>
      </c>
      <c r="L278" s="1">
        <v>2012</v>
      </c>
      <c r="M278" s="1" t="s">
        <v>17</v>
      </c>
    </row>
    <row r="279" spans="1:14" ht="75" x14ac:dyDescent="0.25">
      <c r="A279" s="1" t="str">
        <f t="shared" si="10"/>
        <v>2021-10-16</v>
      </c>
      <c r="B279" s="1" t="str">
        <f>"2800"</f>
        <v>2800</v>
      </c>
      <c r="C279" s="2" t="s">
        <v>13</v>
      </c>
      <c r="E279" s="1" t="s">
        <v>14</v>
      </c>
      <c r="F279" s="1" t="s">
        <v>204</v>
      </c>
      <c r="G279" s="1" t="str">
        <f>"03"</f>
        <v>03</v>
      </c>
      <c r="H279" s="1">
        <v>4</v>
      </c>
      <c r="I279" s="1" t="s">
        <v>16</v>
      </c>
      <c r="J279" s="4"/>
      <c r="K279" s="3" t="s">
        <v>15</v>
      </c>
      <c r="L279" s="1">
        <v>2012</v>
      </c>
      <c r="M279" s="1" t="s">
        <v>17</v>
      </c>
    </row>
  </sheetData>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1328026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Eddie</cp:lastModifiedBy>
  <dcterms:created xsi:type="dcterms:W3CDTF">2021-09-14T01:55:08Z</dcterms:created>
  <dcterms:modified xsi:type="dcterms:W3CDTF">2021-09-21T23:42:04Z</dcterms:modified>
</cp:coreProperties>
</file>