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ddie\Desktop\"/>
    </mc:Choice>
  </mc:AlternateContent>
  <xr:revisionPtr revIDLastSave="0" documentId="8_{01803673-5D28-4522-8750-07276550213F}" xr6:coauthVersionLast="45" xr6:coauthVersionMax="45" xr10:uidLastSave="{00000000-0000-0000-0000-000000000000}"/>
  <bookViews>
    <workbookView xWindow="-38510" yWindow="-110" windowWidth="38620" windowHeight="21220"/>
  </bookViews>
  <sheets>
    <sheet name="Publicity Program Guide 122791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3" i="1" l="1"/>
  <c r="B113" i="1"/>
  <c r="E113" i="1"/>
  <c r="A158" i="1"/>
  <c r="B158" i="1"/>
  <c r="E158" i="1"/>
  <c r="A206" i="1"/>
  <c r="B206" i="1"/>
  <c r="E206" i="1"/>
  <c r="A251" i="1"/>
  <c r="B251" i="1"/>
  <c r="E251" i="1"/>
  <c r="A4" i="1"/>
  <c r="B4" i="1"/>
  <c r="E4" i="1"/>
  <c r="A5" i="1"/>
  <c r="B5" i="1"/>
  <c r="E5" i="1"/>
  <c r="A6" i="1"/>
  <c r="B6" i="1"/>
  <c r="E6" i="1"/>
  <c r="A7" i="1"/>
  <c r="B7" i="1"/>
  <c r="E7" i="1"/>
  <c r="A8" i="1"/>
  <c r="B8" i="1"/>
  <c r="E8" i="1"/>
  <c r="A9" i="1"/>
  <c r="B9" i="1"/>
  <c r="E9" i="1"/>
  <c r="A10" i="1"/>
  <c r="B10" i="1"/>
  <c r="E10" i="1"/>
  <c r="A11" i="1"/>
  <c r="B11" i="1"/>
  <c r="E11" i="1"/>
  <c r="A12" i="1"/>
  <c r="B12" i="1"/>
  <c r="E12" i="1"/>
  <c r="A13" i="1"/>
  <c r="B13" i="1"/>
  <c r="E13" i="1"/>
  <c r="A14" i="1"/>
  <c r="B14" i="1"/>
  <c r="E14" i="1"/>
  <c r="A15" i="1"/>
  <c r="B15" i="1"/>
  <c r="E15" i="1"/>
  <c r="A16" i="1"/>
  <c r="B16" i="1"/>
  <c r="E16" i="1"/>
  <c r="A17" i="1"/>
  <c r="B17" i="1"/>
  <c r="E17" i="1"/>
  <c r="A18" i="1"/>
  <c r="B18" i="1"/>
  <c r="E18" i="1"/>
  <c r="A19" i="1"/>
  <c r="B19" i="1"/>
  <c r="E19" i="1"/>
  <c r="A20" i="1"/>
  <c r="B20" i="1"/>
  <c r="E20" i="1"/>
  <c r="A21" i="1"/>
  <c r="B21" i="1"/>
  <c r="E21" i="1"/>
  <c r="A22" i="1"/>
  <c r="B22" i="1"/>
  <c r="E22" i="1"/>
  <c r="A23" i="1"/>
  <c r="B23" i="1"/>
  <c r="E23" i="1"/>
  <c r="A24" i="1"/>
  <c r="B24" i="1"/>
  <c r="E24" i="1"/>
  <c r="A25" i="1"/>
  <c r="B25" i="1"/>
  <c r="E25" i="1"/>
  <c r="A26" i="1"/>
  <c r="B26" i="1"/>
  <c r="E26" i="1"/>
  <c r="A27" i="1"/>
  <c r="B27" i="1"/>
  <c r="E27" i="1"/>
  <c r="A28" i="1"/>
  <c r="B28" i="1"/>
  <c r="E28" i="1"/>
  <c r="A29" i="1"/>
  <c r="B29" i="1"/>
  <c r="E29" i="1"/>
  <c r="A30" i="1"/>
  <c r="B30" i="1"/>
  <c r="E30" i="1"/>
  <c r="A31" i="1"/>
  <c r="B31" i="1"/>
  <c r="E31" i="1"/>
  <c r="A32" i="1"/>
  <c r="B32" i="1"/>
  <c r="E32" i="1"/>
  <c r="A33" i="1"/>
  <c r="B33" i="1"/>
  <c r="E33" i="1"/>
  <c r="A34" i="1"/>
  <c r="B34" i="1"/>
  <c r="E34" i="1"/>
  <c r="A35" i="1"/>
  <c r="B35" i="1"/>
  <c r="E35" i="1"/>
  <c r="A36" i="1"/>
  <c r="B36" i="1"/>
  <c r="E36" i="1"/>
  <c r="A37" i="1"/>
  <c r="B37" i="1"/>
  <c r="E37" i="1"/>
  <c r="A38" i="1"/>
  <c r="B38" i="1"/>
  <c r="E38" i="1"/>
  <c r="A39" i="1"/>
  <c r="B39" i="1"/>
  <c r="E39" i="1"/>
  <c r="A40" i="1"/>
  <c r="B40" i="1"/>
  <c r="E40" i="1"/>
  <c r="A41" i="1"/>
  <c r="B41" i="1"/>
  <c r="E41" i="1"/>
  <c r="A42" i="1"/>
  <c r="B42" i="1"/>
  <c r="E42" i="1"/>
  <c r="A43" i="1"/>
  <c r="B43" i="1"/>
  <c r="E43" i="1"/>
  <c r="A44" i="1"/>
  <c r="B44" i="1"/>
  <c r="E44" i="1"/>
  <c r="A45" i="1"/>
  <c r="B45" i="1"/>
  <c r="E45" i="1"/>
  <c r="A46" i="1"/>
  <c r="B46" i="1"/>
  <c r="E46" i="1"/>
  <c r="A47" i="1"/>
  <c r="B47" i="1"/>
  <c r="E47" i="1"/>
  <c r="A48" i="1"/>
  <c r="B48" i="1"/>
  <c r="E48" i="1"/>
  <c r="A49" i="1"/>
  <c r="B49" i="1"/>
  <c r="E49" i="1"/>
  <c r="A50" i="1"/>
  <c r="B50" i="1"/>
  <c r="E50" i="1"/>
  <c r="A51" i="1"/>
  <c r="B51" i="1"/>
  <c r="E51" i="1"/>
  <c r="A52" i="1"/>
  <c r="B52" i="1"/>
  <c r="E52" i="1"/>
  <c r="A53" i="1"/>
  <c r="B53" i="1"/>
  <c r="E53" i="1"/>
  <c r="A54" i="1"/>
  <c r="B54" i="1"/>
  <c r="E54" i="1"/>
  <c r="A55" i="1"/>
  <c r="B55" i="1"/>
  <c r="E55" i="1"/>
  <c r="A56" i="1"/>
  <c r="B56" i="1"/>
  <c r="E56" i="1"/>
  <c r="A57" i="1"/>
  <c r="B57" i="1"/>
  <c r="E57" i="1"/>
  <c r="A58" i="1"/>
  <c r="B58" i="1"/>
  <c r="E58" i="1"/>
  <c r="A59" i="1"/>
  <c r="B59" i="1"/>
  <c r="E59" i="1"/>
  <c r="A60" i="1"/>
  <c r="B60" i="1"/>
  <c r="E60" i="1"/>
  <c r="A61" i="1"/>
  <c r="B61" i="1"/>
  <c r="E61" i="1"/>
  <c r="A62" i="1"/>
  <c r="B62" i="1"/>
  <c r="E62" i="1"/>
  <c r="A63" i="1"/>
  <c r="B63" i="1"/>
  <c r="E63" i="1"/>
  <c r="A64" i="1"/>
  <c r="B64" i="1"/>
  <c r="E64" i="1"/>
  <c r="A65" i="1"/>
  <c r="B65" i="1"/>
  <c r="E65" i="1"/>
  <c r="A66" i="1"/>
  <c r="B66" i="1"/>
  <c r="E66" i="1"/>
  <c r="A67" i="1"/>
  <c r="B67" i="1"/>
  <c r="E67" i="1"/>
  <c r="A68" i="1"/>
  <c r="B68" i="1"/>
  <c r="E68" i="1"/>
  <c r="A69" i="1"/>
  <c r="B69" i="1"/>
  <c r="E69" i="1"/>
  <c r="A70" i="1"/>
  <c r="B70" i="1"/>
  <c r="E70" i="1"/>
  <c r="A71" i="1"/>
  <c r="B71" i="1"/>
  <c r="E71" i="1"/>
  <c r="A72" i="1"/>
  <c r="B72" i="1"/>
  <c r="E72" i="1"/>
  <c r="A73" i="1"/>
  <c r="B73" i="1"/>
  <c r="E73" i="1"/>
  <c r="A74" i="1"/>
  <c r="B74" i="1"/>
  <c r="E74" i="1"/>
  <c r="A75" i="1"/>
  <c r="B75" i="1"/>
  <c r="E75" i="1"/>
  <c r="A76" i="1"/>
  <c r="B76" i="1"/>
  <c r="E76" i="1"/>
  <c r="A77" i="1"/>
  <c r="B77" i="1"/>
  <c r="E77" i="1"/>
  <c r="A78" i="1"/>
  <c r="B78" i="1"/>
  <c r="E78" i="1"/>
  <c r="A79" i="1"/>
  <c r="B79" i="1"/>
  <c r="E79" i="1"/>
  <c r="A80" i="1"/>
  <c r="B80" i="1"/>
  <c r="E80" i="1"/>
  <c r="A81" i="1"/>
  <c r="B81" i="1"/>
  <c r="E81" i="1"/>
  <c r="A82" i="1"/>
  <c r="B82" i="1"/>
  <c r="E82" i="1"/>
  <c r="A83" i="1"/>
  <c r="B83" i="1"/>
  <c r="E83" i="1"/>
  <c r="A84" i="1"/>
  <c r="B84" i="1"/>
  <c r="E84" i="1"/>
  <c r="A85" i="1"/>
  <c r="B85" i="1"/>
  <c r="E85" i="1"/>
  <c r="A86" i="1"/>
  <c r="B86" i="1"/>
  <c r="E86" i="1"/>
  <c r="A87" i="1"/>
  <c r="B87" i="1"/>
  <c r="E87" i="1"/>
  <c r="A88" i="1"/>
  <c r="B88" i="1"/>
  <c r="E88" i="1"/>
  <c r="A89" i="1"/>
  <c r="B89" i="1"/>
  <c r="E89" i="1"/>
  <c r="A90" i="1"/>
  <c r="B90" i="1"/>
  <c r="E90" i="1"/>
  <c r="A91" i="1"/>
  <c r="B91" i="1"/>
  <c r="E91" i="1"/>
  <c r="A92" i="1"/>
  <c r="B92" i="1"/>
  <c r="E92" i="1"/>
  <c r="A93" i="1"/>
  <c r="B93" i="1"/>
  <c r="E93" i="1"/>
  <c r="A94" i="1"/>
  <c r="B94" i="1"/>
  <c r="E94" i="1"/>
  <c r="A95" i="1"/>
  <c r="B95" i="1"/>
  <c r="E95" i="1"/>
  <c r="A96" i="1"/>
  <c r="B96" i="1"/>
  <c r="E96" i="1"/>
  <c r="A97" i="1"/>
  <c r="B97" i="1"/>
  <c r="E97" i="1"/>
  <c r="A98" i="1"/>
  <c r="B98" i="1"/>
  <c r="E98" i="1"/>
  <c r="A99" i="1"/>
  <c r="B99" i="1"/>
  <c r="E99" i="1"/>
  <c r="A100" i="1"/>
  <c r="B100" i="1"/>
  <c r="E100" i="1"/>
  <c r="A101" i="1"/>
  <c r="B101" i="1"/>
  <c r="E101" i="1"/>
  <c r="A102" i="1"/>
  <c r="B102" i="1"/>
  <c r="E102" i="1"/>
  <c r="A103" i="1"/>
  <c r="B103" i="1"/>
  <c r="E103" i="1"/>
  <c r="A104" i="1"/>
  <c r="B104" i="1"/>
  <c r="E104" i="1"/>
  <c r="A105" i="1"/>
  <c r="B105" i="1"/>
  <c r="E105" i="1"/>
  <c r="A106" i="1"/>
  <c r="B106" i="1"/>
  <c r="E106" i="1"/>
  <c r="A107" i="1"/>
  <c r="B107" i="1"/>
  <c r="E107" i="1"/>
  <c r="A108" i="1"/>
  <c r="B108" i="1"/>
  <c r="E108" i="1"/>
  <c r="A109" i="1"/>
  <c r="B109" i="1"/>
  <c r="E109" i="1"/>
  <c r="A110" i="1"/>
  <c r="B110" i="1"/>
  <c r="E110" i="1"/>
  <c r="A111" i="1"/>
  <c r="B111" i="1"/>
  <c r="E111" i="1"/>
  <c r="A112" i="1"/>
  <c r="B112" i="1"/>
  <c r="E112" i="1"/>
  <c r="A114" i="1"/>
  <c r="B114" i="1"/>
  <c r="E114" i="1"/>
  <c r="A115" i="1"/>
  <c r="B115" i="1"/>
  <c r="E115" i="1"/>
  <c r="A116" i="1"/>
  <c r="B116" i="1"/>
  <c r="E116" i="1"/>
  <c r="A117" i="1"/>
  <c r="B117" i="1"/>
  <c r="E117" i="1"/>
  <c r="A118" i="1"/>
  <c r="B118" i="1"/>
  <c r="E118" i="1"/>
  <c r="A119" i="1"/>
  <c r="B119" i="1"/>
  <c r="E119" i="1"/>
  <c r="A120" i="1"/>
  <c r="B120" i="1"/>
  <c r="E120" i="1"/>
  <c r="A121" i="1"/>
  <c r="B121" i="1"/>
  <c r="E121" i="1"/>
  <c r="A122" i="1"/>
  <c r="B122" i="1"/>
  <c r="E122" i="1"/>
  <c r="A123" i="1"/>
  <c r="B123" i="1"/>
  <c r="E123" i="1"/>
  <c r="A124" i="1"/>
  <c r="B124" i="1"/>
  <c r="E124" i="1"/>
  <c r="A125" i="1"/>
  <c r="B125" i="1"/>
  <c r="E125" i="1"/>
  <c r="A126" i="1"/>
  <c r="B126" i="1"/>
  <c r="E126" i="1"/>
  <c r="A127" i="1"/>
  <c r="B127" i="1"/>
  <c r="E127" i="1"/>
  <c r="A128" i="1"/>
  <c r="B128" i="1"/>
  <c r="E128" i="1"/>
  <c r="A129" i="1"/>
  <c r="B129" i="1"/>
  <c r="E129" i="1"/>
  <c r="A130" i="1"/>
  <c r="B130" i="1"/>
  <c r="E130" i="1"/>
  <c r="A131" i="1"/>
  <c r="B131" i="1"/>
  <c r="E131" i="1"/>
  <c r="A132" i="1"/>
  <c r="B132" i="1"/>
  <c r="E132" i="1"/>
  <c r="A133" i="1"/>
  <c r="B133" i="1"/>
  <c r="E133" i="1"/>
  <c r="A134" i="1"/>
  <c r="B134" i="1"/>
  <c r="E134" i="1"/>
  <c r="A135" i="1"/>
  <c r="B135" i="1"/>
  <c r="E135" i="1"/>
  <c r="A136" i="1"/>
  <c r="B136" i="1"/>
  <c r="E136" i="1"/>
  <c r="A137" i="1"/>
  <c r="B137" i="1"/>
  <c r="E137" i="1"/>
  <c r="A138" i="1"/>
  <c r="B138" i="1"/>
  <c r="E138" i="1"/>
  <c r="A139" i="1"/>
  <c r="B139" i="1"/>
  <c r="E139" i="1"/>
  <c r="A140" i="1"/>
  <c r="B140" i="1"/>
  <c r="E140" i="1"/>
  <c r="A141" i="1"/>
  <c r="B141" i="1"/>
  <c r="E141" i="1"/>
  <c r="A142" i="1"/>
  <c r="B142" i="1"/>
  <c r="E142" i="1"/>
  <c r="A143" i="1"/>
  <c r="B143" i="1"/>
  <c r="E143" i="1"/>
  <c r="A144" i="1"/>
  <c r="B144" i="1"/>
  <c r="E144" i="1"/>
  <c r="A145" i="1"/>
  <c r="B145" i="1"/>
  <c r="E145" i="1"/>
  <c r="A146" i="1"/>
  <c r="B146" i="1"/>
  <c r="E146" i="1"/>
  <c r="A147" i="1"/>
  <c r="B147" i="1"/>
  <c r="E147" i="1"/>
  <c r="A148" i="1"/>
  <c r="B148" i="1"/>
  <c r="E148" i="1"/>
  <c r="A149" i="1"/>
  <c r="B149" i="1"/>
  <c r="E149" i="1"/>
  <c r="A150" i="1"/>
  <c r="B150" i="1"/>
  <c r="E150" i="1"/>
  <c r="A151" i="1"/>
  <c r="B151" i="1"/>
  <c r="E151" i="1"/>
  <c r="A152" i="1"/>
  <c r="B152" i="1"/>
  <c r="E152" i="1"/>
  <c r="A153" i="1"/>
  <c r="B153" i="1"/>
  <c r="E153" i="1"/>
  <c r="A154" i="1"/>
  <c r="B154" i="1"/>
  <c r="E154" i="1"/>
  <c r="A155" i="1"/>
  <c r="B155" i="1"/>
  <c r="E155" i="1"/>
  <c r="A156" i="1"/>
  <c r="B156" i="1"/>
  <c r="E156" i="1"/>
  <c r="A157" i="1"/>
  <c r="B157" i="1"/>
  <c r="E157" i="1"/>
  <c r="A159" i="1"/>
  <c r="B159" i="1"/>
  <c r="E159" i="1"/>
  <c r="A160" i="1"/>
  <c r="B160" i="1"/>
  <c r="E160" i="1"/>
  <c r="A161" i="1"/>
  <c r="B161" i="1"/>
  <c r="E161" i="1"/>
  <c r="A162" i="1"/>
  <c r="B162" i="1"/>
  <c r="E162" i="1"/>
  <c r="A163" i="1"/>
  <c r="B163" i="1"/>
  <c r="E163" i="1"/>
  <c r="A164" i="1"/>
  <c r="B164" i="1"/>
  <c r="E164" i="1"/>
  <c r="A165" i="1"/>
  <c r="B165" i="1"/>
  <c r="E165" i="1"/>
  <c r="A166" i="1"/>
  <c r="B166" i="1"/>
  <c r="E166" i="1"/>
  <c r="A167" i="1"/>
  <c r="B167" i="1"/>
  <c r="E167" i="1"/>
  <c r="A168" i="1"/>
  <c r="B168" i="1"/>
  <c r="E168" i="1"/>
  <c r="A169" i="1"/>
  <c r="B169" i="1"/>
  <c r="E169" i="1"/>
  <c r="A170" i="1"/>
  <c r="B170" i="1"/>
  <c r="E170" i="1"/>
  <c r="A171" i="1"/>
  <c r="B171" i="1"/>
  <c r="E171" i="1"/>
  <c r="A172" i="1"/>
  <c r="B172" i="1"/>
  <c r="E172" i="1"/>
  <c r="A173" i="1"/>
  <c r="B173" i="1"/>
  <c r="E173" i="1"/>
  <c r="A174" i="1"/>
  <c r="B174" i="1"/>
  <c r="E174" i="1"/>
  <c r="A175" i="1"/>
  <c r="B175" i="1"/>
  <c r="E175" i="1"/>
  <c r="A176" i="1"/>
  <c r="B176" i="1"/>
  <c r="E176" i="1"/>
  <c r="A177" i="1"/>
  <c r="B177" i="1"/>
  <c r="E177" i="1"/>
  <c r="A178" i="1"/>
  <c r="B178" i="1"/>
  <c r="E178" i="1"/>
  <c r="A179" i="1"/>
  <c r="B179" i="1"/>
  <c r="E179" i="1"/>
  <c r="A180" i="1"/>
  <c r="B180" i="1"/>
  <c r="E180" i="1"/>
  <c r="A181" i="1"/>
  <c r="B181" i="1"/>
  <c r="E181" i="1"/>
  <c r="A182" i="1"/>
  <c r="B182" i="1"/>
  <c r="E182" i="1"/>
  <c r="A183" i="1"/>
  <c r="B183" i="1"/>
  <c r="E183" i="1"/>
  <c r="A184" i="1"/>
  <c r="B184" i="1"/>
  <c r="E184" i="1"/>
  <c r="A185" i="1"/>
  <c r="B185" i="1"/>
  <c r="E185" i="1"/>
  <c r="A186" i="1"/>
  <c r="B186" i="1"/>
  <c r="E186" i="1"/>
  <c r="A187" i="1"/>
  <c r="B187" i="1"/>
  <c r="E187" i="1"/>
  <c r="A188" i="1"/>
  <c r="B188" i="1"/>
  <c r="E188" i="1"/>
  <c r="A189" i="1"/>
  <c r="B189" i="1"/>
  <c r="E189" i="1"/>
  <c r="A190" i="1"/>
  <c r="B190" i="1"/>
  <c r="E190" i="1"/>
  <c r="A191" i="1"/>
  <c r="B191" i="1"/>
  <c r="E191" i="1"/>
  <c r="A192" i="1"/>
  <c r="B192" i="1"/>
  <c r="E192" i="1"/>
  <c r="A193" i="1"/>
  <c r="B193" i="1"/>
  <c r="E193" i="1"/>
  <c r="A194" i="1"/>
  <c r="B194" i="1"/>
  <c r="E194" i="1"/>
  <c r="A195" i="1"/>
  <c r="B195" i="1"/>
  <c r="E195" i="1"/>
  <c r="A196" i="1"/>
  <c r="B196" i="1"/>
  <c r="E196" i="1"/>
  <c r="A197" i="1"/>
  <c r="B197" i="1"/>
  <c r="E197" i="1"/>
  <c r="A198" i="1"/>
  <c r="B198" i="1"/>
  <c r="E198" i="1"/>
  <c r="A199" i="1"/>
  <c r="B199" i="1"/>
  <c r="E199" i="1"/>
  <c r="A200" i="1"/>
  <c r="B200" i="1"/>
  <c r="E200" i="1"/>
  <c r="A201" i="1"/>
  <c r="B201" i="1"/>
  <c r="E201" i="1"/>
  <c r="A202" i="1"/>
  <c r="B202" i="1"/>
  <c r="E202" i="1"/>
  <c r="A203" i="1"/>
  <c r="B203" i="1"/>
  <c r="E203" i="1"/>
  <c r="A204" i="1"/>
  <c r="B204" i="1"/>
  <c r="E204" i="1"/>
  <c r="A205" i="1"/>
  <c r="B205" i="1"/>
  <c r="E205" i="1"/>
  <c r="A207" i="1"/>
  <c r="B207" i="1"/>
  <c r="E207" i="1"/>
  <c r="A208" i="1"/>
  <c r="B208" i="1"/>
  <c r="E208" i="1"/>
  <c r="A209" i="1"/>
  <c r="B209" i="1"/>
  <c r="E209" i="1"/>
  <c r="A210" i="1"/>
  <c r="B210" i="1"/>
  <c r="E210" i="1"/>
  <c r="A211" i="1"/>
  <c r="B211" i="1"/>
  <c r="E211" i="1"/>
  <c r="A212" i="1"/>
  <c r="B212" i="1"/>
  <c r="E212" i="1"/>
  <c r="A213" i="1"/>
  <c r="B213" i="1"/>
  <c r="E213" i="1"/>
  <c r="A214" i="1"/>
  <c r="B214" i="1"/>
  <c r="E214" i="1"/>
  <c r="A215" i="1"/>
  <c r="B215" i="1"/>
  <c r="E215" i="1"/>
  <c r="A216" i="1"/>
  <c r="B216" i="1"/>
  <c r="E216" i="1"/>
  <c r="A217" i="1"/>
  <c r="B217" i="1"/>
  <c r="E217" i="1"/>
  <c r="A218" i="1"/>
  <c r="B218" i="1"/>
  <c r="E218" i="1"/>
  <c r="A219" i="1"/>
  <c r="B219" i="1"/>
  <c r="E219" i="1"/>
  <c r="A220" i="1"/>
  <c r="B220" i="1"/>
  <c r="E220" i="1"/>
  <c r="A221" i="1"/>
  <c r="B221" i="1"/>
  <c r="E221" i="1"/>
  <c r="A222" i="1"/>
  <c r="B222" i="1"/>
  <c r="E222" i="1"/>
  <c r="A223" i="1"/>
  <c r="B223" i="1"/>
  <c r="E223" i="1"/>
  <c r="A224" i="1"/>
  <c r="B224" i="1"/>
  <c r="E224" i="1"/>
  <c r="A225" i="1"/>
  <c r="B225" i="1"/>
  <c r="E225" i="1"/>
  <c r="A226" i="1"/>
  <c r="B226" i="1"/>
  <c r="E226" i="1"/>
  <c r="A227" i="1"/>
  <c r="B227" i="1"/>
  <c r="E227" i="1"/>
  <c r="A228" i="1"/>
  <c r="B228" i="1"/>
  <c r="E228" i="1"/>
  <c r="A229" i="1"/>
  <c r="B229" i="1"/>
  <c r="E229" i="1"/>
  <c r="A230" i="1"/>
  <c r="B230" i="1"/>
  <c r="E230" i="1"/>
  <c r="A231" i="1"/>
  <c r="B231" i="1"/>
  <c r="E231" i="1"/>
  <c r="A232" i="1"/>
  <c r="B232" i="1"/>
  <c r="E232" i="1"/>
  <c r="A233" i="1"/>
  <c r="B233" i="1"/>
  <c r="E233" i="1"/>
  <c r="A234" i="1"/>
  <c r="B234" i="1"/>
  <c r="E234" i="1"/>
  <c r="A235" i="1"/>
  <c r="B235" i="1"/>
  <c r="E235" i="1"/>
  <c r="A236" i="1"/>
  <c r="B236" i="1"/>
  <c r="E236" i="1"/>
  <c r="A237" i="1"/>
  <c r="B237" i="1"/>
  <c r="E237" i="1"/>
  <c r="A238" i="1"/>
  <c r="B238" i="1"/>
  <c r="E238" i="1"/>
  <c r="A239" i="1"/>
  <c r="B239" i="1"/>
  <c r="E239" i="1"/>
  <c r="A240" i="1"/>
  <c r="B240" i="1"/>
  <c r="E240" i="1"/>
  <c r="A241" i="1"/>
  <c r="B241" i="1"/>
  <c r="E241" i="1"/>
  <c r="A242" i="1"/>
  <c r="B242" i="1"/>
  <c r="E242" i="1"/>
  <c r="A243" i="1"/>
  <c r="B243" i="1"/>
  <c r="E243" i="1"/>
  <c r="A244" i="1"/>
  <c r="B244" i="1"/>
  <c r="E244" i="1"/>
  <c r="A245" i="1"/>
  <c r="B245" i="1"/>
  <c r="E245" i="1"/>
  <c r="A246" i="1"/>
  <c r="B246" i="1"/>
  <c r="E246" i="1"/>
  <c r="A247" i="1"/>
  <c r="B247" i="1"/>
  <c r="E247" i="1"/>
  <c r="A248" i="1"/>
  <c r="B248" i="1"/>
  <c r="E248" i="1"/>
  <c r="A249" i="1"/>
  <c r="B249" i="1"/>
  <c r="E249" i="1"/>
  <c r="A250" i="1"/>
  <c r="B250" i="1"/>
  <c r="E250" i="1"/>
  <c r="A252" i="1"/>
  <c r="B252" i="1"/>
  <c r="E252" i="1"/>
  <c r="A253" i="1"/>
  <c r="B253" i="1"/>
  <c r="E253" i="1"/>
  <c r="A254" i="1"/>
  <c r="B254" i="1"/>
  <c r="E254" i="1"/>
  <c r="A255" i="1"/>
  <c r="B255" i="1"/>
  <c r="E255" i="1"/>
  <c r="A256" i="1"/>
  <c r="B256" i="1"/>
  <c r="E256" i="1"/>
  <c r="A257" i="1"/>
  <c r="B257" i="1"/>
  <c r="E257" i="1"/>
  <c r="A258" i="1"/>
  <c r="B258" i="1"/>
  <c r="E258" i="1"/>
  <c r="A259" i="1"/>
  <c r="B259" i="1"/>
  <c r="E259" i="1"/>
  <c r="A260" i="1"/>
  <c r="B260" i="1"/>
  <c r="E260" i="1"/>
  <c r="A261" i="1"/>
  <c r="B261" i="1"/>
  <c r="E261" i="1"/>
  <c r="A262" i="1"/>
  <c r="B262" i="1"/>
  <c r="E262" i="1"/>
  <c r="A263" i="1"/>
  <c r="B263" i="1"/>
  <c r="E263" i="1"/>
  <c r="A264" i="1"/>
  <c r="B264" i="1"/>
  <c r="E264" i="1"/>
  <c r="A265" i="1"/>
  <c r="B265" i="1"/>
  <c r="E265" i="1"/>
  <c r="A266" i="1"/>
  <c r="B266" i="1"/>
  <c r="E266" i="1"/>
  <c r="A267" i="1"/>
  <c r="B267" i="1"/>
  <c r="E267" i="1"/>
  <c r="A268" i="1"/>
  <c r="B268" i="1"/>
  <c r="E268" i="1"/>
  <c r="A269" i="1"/>
  <c r="B269" i="1"/>
  <c r="E269" i="1"/>
  <c r="A270" i="1"/>
  <c r="B270" i="1"/>
  <c r="E270" i="1"/>
  <c r="A271" i="1"/>
  <c r="B271" i="1"/>
  <c r="E271" i="1"/>
  <c r="A272" i="1"/>
  <c r="B272" i="1"/>
  <c r="E272" i="1"/>
  <c r="A273" i="1"/>
  <c r="B273" i="1"/>
  <c r="E273" i="1"/>
  <c r="A274" i="1"/>
  <c r="B274" i="1"/>
  <c r="E274" i="1"/>
  <c r="A275" i="1"/>
  <c r="B275" i="1"/>
  <c r="E275" i="1"/>
  <c r="A276" i="1"/>
  <c r="B276" i="1"/>
  <c r="E276" i="1"/>
  <c r="A277" i="1"/>
  <c r="B277" i="1"/>
  <c r="E277" i="1"/>
  <c r="A278" i="1"/>
  <c r="B278" i="1"/>
  <c r="E278" i="1"/>
  <c r="A279" i="1"/>
  <c r="B279" i="1"/>
  <c r="E279" i="1"/>
  <c r="A280" i="1"/>
  <c r="B280" i="1"/>
  <c r="E280" i="1"/>
  <c r="A281" i="1"/>
  <c r="B281" i="1"/>
  <c r="E281" i="1"/>
  <c r="A282" i="1"/>
  <c r="B282" i="1"/>
  <c r="E282" i="1"/>
  <c r="A283" i="1"/>
  <c r="B283" i="1"/>
  <c r="E283" i="1"/>
  <c r="A284" i="1"/>
  <c r="B284" i="1"/>
  <c r="E284" i="1"/>
  <c r="A285" i="1"/>
  <c r="B285" i="1"/>
  <c r="E285" i="1"/>
  <c r="A286" i="1"/>
  <c r="B286" i="1"/>
  <c r="E286" i="1"/>
  <c r="A287" i="1"/>
  <c r="B287" i="1"/>
  <c r="E287" i="1"/>
  <c r="A288" i="1"/>
  <c r="B288" i="1"/>
  <c r="E288" i="1"/>
  <c r="A289" i="1"/>
  <c r="B289" i="1"/>
  <c r="E289" i="1"/>
  <c r="A290" i="1"/>
  <c r="B290" i="1"/>
  <c r="E290" i="1"/>
  <c r="A291" i="1"/>
  <c r="B291" i="1"/>
  <c r="E291" i="1"/>
  <c r="A292" i="1"/>
  <c r="B292" i="1"/>
  <c r="E292" i="1"/>
  <c r="A293" i="1"/>
  <c r="B293" i="1"/>
  <c r="E293" i="1"/>
  <c r="A294" i="1"/>
  <c r="B294" i="1"/>
  <c r="E294" i="1"/>
  <c r="A295" i="1"/>
  <c r="B295" i="1"/>
  <c r="E295" i="1"/>
  <c r="A296" i="1"/>
  <c r="B296" i="1"/>
  <c r="E296" i="1"/>
  <c r="A297" i="1"/>
  <c r="B297" i="1"/>
  <c r="E297" i="1"/>
  <c r="A298" i="1"/>
  <c r="B298" i="1"/>
  <c r="E298" i="1"/>
  <c r="A299" i="1"/>
  <c r="B299" i="1"/>
  <c r="E299" i="1"/>
  <c r="A300" i="1"/>
  <c r="B300" i="1"/>
  <c r="E300" i="1"/>
  <c r="A301" i="1"/>
  <c r="B301" i="1"/>
  <c r="E301" i="1"/>
  <c r="A302" i="1"/>
  <c r="B302" i="1"/>
  <c r="E302" i="1"/>
  <c r="A303" i="1"/>
  <c r="B303" i="1"/>
  <c r="E303" i="1"/>
</calcChain>
</file>

<file path=xl/sharedStrings.xml><?xml version="1.0" encoding="utf-8"?>
<sst xmlns="http://schemas.openxmlformats.org/spreadsheetml/2006/main" count="2012" uniqueCount="477">
  <si>
    <t>Date</t>
  </si>
  <si>
    <t>Start Time</t>
  </si>
  <si>
    <t>Title</t>
  </si>
  <si>
    <t>Classification</t>
  </si>
  <si>
    <t>Consumer Advice</t>
  </si>
  <si>
    <t>Digital Epg Synpopsis</t>
  </si>
  <si>
    <t>Episode Title</t>
  </si>
  <si>
    <t>Episode Number</t>
  </si>
  <si>
    <t>Repeat</t>
  </si>
  <si>
    <t>Series Number</t>
  </si>
  <si>
    <t>Year of Production</t>
  </si>
  <si>
    <t>Country of Origin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</si>
  <si>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</si>
  <si>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</si>
  <si>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</si>
  <si>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</si>
  <si>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</si>
  <si>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</si>
  <si>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</si>
  <si>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</si>
  <si>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Milikapiti</t>
  </si>
  <si>
    <t>Coyote's Crazy Smart Science Show</t>
  </si>
  <si>
    <t xml:space="preserve">w </t>
  </si>
  <si>
    <t>Join our Science Questers as they find out why salmon are important to so many Indigenous Nations - visit a salmon hatchery!</t>
  </si>
  <si>
    <t>Biology</t>
  </si>
  <si>
    <t>CANADA</t>
  </si>
  <si>
    <t>The Mysterious Cities Of Gold</t>
  </si>
  <si>
    <t>While in search of Li Shuang, a friend of Esteban's father, our heroes are separated in a violent sandstorm: Zia is taken away by a young Mongol,  Esteban and Tao are imprisoned by Chinese guards.</t>
  </si>
  <si>
    <t>BELGIUM</t>
  </si>
  <si>
    <t xml:space="preserve">My Animal Friends </t>
  </si>
  <si>
    <t>A unique look at the early life and development of young animals, edited and narrated from the viewpoint of the animals themselves.</t>
  </si>
  <si>
    <t>USA</t>
  </si>
  <si>
    <t>Molly Of Denali</t>
  </si>
  <si>
    <t>Molly and Vera accompany scientists to a dinosaur excavation site. Then, The Sassy Ladies of Saskatoon are back in search of a glacier they saw 30 years ago.</t>
  </si>
  <si>
    <t>Going Toe To Toe With A Dinosaur / Sassy Ladies On Ice</t>
  </si>
  <si>
    <t>Tales Of Tatonka</t>
  </si>
  <si>
    <t>Meet Wanji, Nunpa, Yamni and Topa, four adventurous wolf cubs who live with their parents amidst a wolf pack in the plains and forests of North America</t>
  </si>
  <si>
    <t>Let's Go!</t>
  </si>
  <si>
    <t>A high-octane travel series hosted by Grace Koh, who takes up challenges from kids all around Australia to 'walk', 'meet', 'splash', 'eat' and 'jump' around their hometowns.</t>
  </si>
  <si>
    <t>Pom Pom</t>
  </si>
  <si>
    <t>The irreverent and charming Pompoms are Bla Bla, Jay Jay, Run Run and La La, zany colourful mouths with strong personalities and a penchant for mischief.</t>
  </si>
  <si>
    <t>FRANCE</t>
  </si>
  <si>
    <t xml:space="preserve">Tiga Talk </t>
  </si>
  <si>
    <t>Kimmie and Jason have a secret - whenever all the adults leave the room, their plush toy wolf Tiga comes to life to teach the kids all the stories, sounds and languages he has learned from their Kokum</t>
  </si>
  <si>
    <t>Welcome to Wapos Bay</t>
  </si>
  <si>
    <t>The kids of Wapos Bay love adventure. Their playground is a vast area that's been home to their Cree ancestors for millennia. As they explore the world around them, they learn respect and cooperation.</t>
  </si>
  <si>
    <t>The Dreaming</t>
  </si>
  <si>
    <t>Animated traditional stories explained by the Elders  including the Dolphin NSW and the Wanka Manapulpa Minyma, WA</t>
  </si>
  <si>
    <t>Kagagi, The Raven</t>
  </si>
  <si>
    <t>Matthew is an average 16 year old, or at least he was. He has found out that he has inherited an ancient power and responsibility - and the age old evil known as the Windingo has returned.</t>
  </si>
  <si>
    <t>Netball SA Premier League</t>
  </si>
  <si>
    <t>NC</t>
  </si>
  <si>
    <t>Fast paced netball from Adelaide and one of the top competitions in Australia.</t>
  </si>
  <si>
    <t xml:space="preserve"> </t>
  </si>
  <si>
    <t>Rugby Union 2020: Ella 7s</t>
  </si>
  <si>
    <t>Rugby 7s from Dubbo at its grassroots best - played in the free flowing Ella spirit.</t>
  </si>
  <si>
    <t>Monsoon Rugby Union from Darwin.</t>
  </si>
  <si>
    <t>Fast paced Touch Football from Perth.</t>
  </si>
  <si>
    <t>Allan Langer Trophy</t>
  </si>
  <si>
    <t>Watch the rising stars of Queensland shine on rugby league's field of dreams in the Walters Langer Cup.</t>
  </si>
  <si>
    <t>Grassroots rugby league from Darwin.</t>
  </si>
  <si>
    <t>Rugby SA Premier Grade</t>
  </si>
  <si>
    <t>Grassroots Rugby Union from the Adelaide club competition.</t>
  </si>
  <si>
    <t>African News</t>
  </si>
  <si>
    <t>Cast your eye across Africa for all the latest news on communities there from the team at France 24.</t>
  </si>
  <si>
    <t xml:space="preserve">Te Ao With Moana </t>
  </si>
  <si>
    <t xml:space="preserve">A weekly current affairs show that examines national and international stories through a Maori lens. </t>
  </si>
  <si>
    <t>NEW ZEALAND</t>
  </si>
  <si>
    <t>APTN National News</t>
  </si>
  <si>
    <t>News week in review from Canada's Indigenous broadcaster APTN.</t>
  </si>
  <si>
    <t>Behind The Brush</t>
  </si>
  <si>
    <t xml:space="preserve">a </t>
  </si>
  <si>
    <t>In this new series of Behind the Brush, we bring to life the stories of tupuna immortalised by Gottfried Lindauer as told by their descendants.</t>
  </si>
  <si>
    <t>Waimarama</t>
  </si>
  <si>
    <t xml:space="preserve">NITV News Update </t>
  </si>
  <si>
    <t>The latest news from the oldest living culture, NITV delivers Australian stories from an Indigenous perspective.</t>
  </si>
  <si>
    <t>Spies Of Mississippi</t>
  </si>
  <si>
    <t>M</t>
  </si>
  <si>
    <t>In the spring of 1964, the civil rights community is gearing up for a major operation: registering black people to vote. But the most powerful men in the state have a powerful weapon: spies.</t>
  </si>
  <si>
    <t>Inside Human Zoos</t>
  </si>
  <si>
    <t>Maker of Monsters: Meet Beau Dick</t>
  </si>
  <si>
    <t>Beau Dick was an enigmatic carver from a small remote village on the Northwest Coast of British Columbia.</t>
  </si>
  <si>
    <t>The Point</t>
  </si>
  <si>
    <t>The Point explores the campaign to raise the age of criminal responsibility in Australia, with discussions around the ongoing impact that incarceration has on our young people.</t>
  </si>
  <si>
    <t>Raise The Age</t>
  </si>
  <si>
    <t>Bamay</t>
  </si>
  <si>
    <t>From the Torres Straits to Tasmania and everywhere in between - Bamay is a slow TV showcase of Australia's most stunning landscapes. NITV pays tribute to that which gives us life: Country.</t>
  </si>
  <si>
    <t>Renmark</t>
  </si>
  <si>
    <t>Ethnobotanist Cease Wyss shares plant knowledge; Kai shows makes punk rock cabbage!</t>
  </si>
  <si>
    <t>Earth Science</t>
  </si>
  <si>
    <t>Li Shuang leads our heroes into a secret passage to the Stomach of Buddha. Thanks to their medallions, Esteban and Zia discover an incredible metal labyrinth, whose walls are closing in on them.</t>
  </si>
  <si>
    <t>Labyrinth, The</t>
  </si>
  <si>
    <t>Molly invites Oscar to go mountain climbing with her and Grandpa Nat, but he is afraid of heights; Travis returns to Qyah to photograph a rare willow ptarmigan.</t>
  </si>
  <si>
    <t>Climb Every Mountain / Happy Trails</t>
  </si>
  <si>
    <t>Dance Monkey Dance</t>
  </si>
  <si>
    <t>Animated traditional stories explained by the Elders  including the Dolphin NSW and the Wanka Manapulpa Minyma, WA.</t>
  </si>
  <si>
    <t>Boomalli - Five Koori Artists</t>
  </si>
  <si>
    <t>Boomalli is an artists' cooperative formed by urban Aboriginal and Koori photographers, painters, sculptors, designers and filmmakers.</t>
  </si>
  <si>
    <t>When the mysterious message of the sacred drum is evoked, the alchemist reveals the existence of an ancient statuette of a yellow dragon hidden in a temple in Peking.</t>
  </si>
  <si>
    <t>All Aboard!</t>
  </si>
  <si>
    <t>Bushwhacked</t>
  </si>
  <si>
    <t>Brandon challenges Kayne to a deadly mission: to find and then tag a venomous Tiger Snake.</t>
  </si>
  <si>
    <t>Tiger Snake</t>
  </si>
  <si>
    <t>Raven's Quest</t>
  </si>
  <si>
    <t>Ravens Quest features profiles of Indigenous kids from across the Canada, showcasing their unique perspective on their day-to-day hobbies, their talents, and First Nations, Metis or Inuit practices.</t>
  </si>
  <si>
    <t>Pahquis</t>
  </si>
  <si>
    <t>Our Science Questors learn about Indigenous architect Douglas Cardinal, and An'ostin makes a lean-to in the woods.</t>
  </si>
  <si>
    <t>Big Bang</t>
  </si>
  <si>
    <t>Grace Beside Me</t>
  </si>
  <si>
    <t>Fuzzy is set on having a normal 13th birthday, but the Ancestors have other plans.</t>
  </si>
  <si>
    <t>Spooky Month</t>
  </si>
  <si>
    <t>Fraggle Rock</t>
  </si>
  <si>
    <t>Gobo and Red find an ancient treasure map and go on a dangerous quest for untold riches.  It leads them into the Gorg's castle and eventually to the treasure itself.</t>
  </si>
  <si>
    <t>Gobo makes his usual trip to Outer Space just as Doc decides to board up the Fraggle Hole, trapping Gobo in the outside world and separating him from his friends forever!</t>
  </si>
  <si>
    <t>Don't Cry Over Spilt Milk</t>
  </si>
  <si>
    <t>Karena And Kasey's Foreign Flavours</t>
  </si>
  <si>
    <t>Karena and Kasey learn about the one of the world's most popular cuisines - Thai - in Chiang Mai, before flying to Bangkok and cooking for a group of prestigious guests at the Mandarin Oriental Hotel.</t>
  </si>
  <si>
    <t>Thailand</t>
  </si>
  <si>
    <t>To The Point</t>
  </si>
  <si>
    <t>'To the Point' delivers a bite sized look at the issues that matter most to Indigenous Australians.  Join Rachael Hocking and John Paul Janke for a look at the best bits of The Point.</t>
  </si>
  <si>
    <t>On Country Kitchen</t>
  </si>
  <si>
    <t>Mark and Derek visit a chicken farm with a view, take in an afternoon of fishing together and learn about the methode traditionelle of sparkling winemaking. Mark takes Derek sightseeing.</t>
  </si>
  <si>
    <t>Our Stories</t>
  </si>
  <si>
    <t>A young baby is introduced to her father's Yawuru Country for the first time. Guided by the spirit and voice of Country, baby Maya makes the journey from Melbourne to Broome with her parents.</t>
  </si>
  <si>
    <t>First Time Home</t>
  </si>
  <si>
    <t>Young, Strong And Proud</t>
  </si>
  <si>
    <t>The Young, Strong and Proud project works with young people in Aboriginal and TSI communities in Queensland with the aim of developing a series of communication resources using music and video.</t>
  </si>
  <si>
    <t>Bamaga - Red Dust Natives</t>
  </si>
  <si>
    <t>Road Open</t>
  </si>
  <si>
    <t>Stories from Birlirr Ngawiyiwu Catholic School and the community of Ringer Soak in regional Western Australia.</t>
  </si>
  <si>
    <t>Ringer Soak</t>
  </si>
  <si>
    <t xml:space="preserve">Through The Wormhole </t>
  </si>
  <si>
    <t>Is Poverty Genetic?</t>
  </si>
  <si>
    <t>Vote Yes For Aborigines</t>
  </si>
  <si>
    <t xml:space="preserve">q </t>
  </si>
  <si>
    <t>Looks at the 1967 referendum, where over 90% of voters agreed that Aborigines be counted in the census, effectively acknowledging Aboriginal people as citizens within their own country.</t>
  </si>
  <si>
    <t>Going Bush</t>
  </si>
  <si>
    <t>This series follows Cathy Freeman and Luke Carroll as they travel to the countrys outermost edge on a journey that takes them from Uluru, to Cape York and onto the islands of the Torres Strait.</t>
  </si>
  <si>
    <t>Cowboys, Hot Rods And Demons</t>
  </si>
  <si>
    <t>Merchants Of The Wild</t>
  </si>
  <si>
    <t xml:space="preserve">a w </t>
  </si>
  <si>
    <t>The adventurers are finally reunited by Knowledge Keeper Caleb Musgrave, who takes them back through their journey and give a powerful look at how it has changed the course of their lives.</t>
  </si>
  <si>
    <t>Reunion</t>
  </si>
  <si>
    <t>Make It Right</t>
  </si>
  <si>
    <t>Barunga, in the Northern Territory, hosts an annual festival of Aboriginal sport and culture. In 1988, Prime Minister Bob Hawke was invited to attend and the Festival organisers had high expectations.</t>
  </si>
  <si>
    <t>Daly River</t>
  </si>
  <si>
    <t>Our Science Questers go in search of star knowledge and build a medicine wheel; Kai shows us how to make a homemade star projector.</t>
  </si>
  <si>
    <t>Geology</t>
  </si>
  <si>
    <t>Inside the Stomach of Buddha our young heroes discover an extraordinary lab in which the Yellow Dragon has been charged with energy. While rescuing Tao from a crater, Esteban gets stung by a scorpion.</t>
  </si>
  <si>
    <t>Molly persuades Tooey and her mom to deliver Grandpa Nat and Nina a camera to capture an erupting volcano. Then, Molly and Tooey plan a trip for Trini's birthday.</t>
  </si>
  <si>
    <t>By Sled Or Snowshoe / The Shortest Birthday</t>
  </si>
  <si>
    <t>Self Improvement</t>
  </si>
  <si>
    <t>Min-Na-Wee</t>
  </si>
  <si>
    <t>Milpirri - Winds Of Change</t>
  </si>
  <si>
    <t>Wanta is an initiated Warlpiri man who shares a deeply refreshing perspective on the challenges for his remote community in Central Australia.</t>
  </si>
  <si>
    <t>On the way to Peking, our heroes find refuge in a Shaolin temple. Mendoza, hurt during a fight, is taken care of by the Great Master. At nightfall, someone sneaks in to leave a venomous snake.</t>
  </si>
  <si>
    <t>Shaolin</t>
  </si>
  <si>
    <t>Brandon challenges Kayne to track down an elusive cassowary, one of Australia's rarest birds.</t>
  </si>
  <si>
    <t>Cassowary</t>
  </si>
  <si>
    <t>Emily</t>
  </si>
  <si>
    <t>Visit with Elder Woody Morrison who shares about how it all began - from an Indigenous perspective and we learn some of the science of the big bang.</t>
  </si>
  <si>
    <t>Cosmos</t>
  </si>
  <si>
    <t>Fuzzy is visited by the spirit of a bushranger with a long lost treasure.</t>
  </si>
  <si>
    <t>Black Hat's Treasure</t>
  </si>
  <si>
    <t xml:space="preserve">Fraggle Rock </t>
  </si>
  <si>
    <t>Gobo has not received his usual postcard from his Uncle Travelling Matt.  He eventually comes to realise that he must venture into Outer Space to look for him - a trip that would terrify any Fraggle.</t>
  </si>
  <si>
    <t>Catch The Tail By The Tiger</t>
  </si>
  <si>
    <t>The World's Oldest Fraggle introduces a dangerous new game.  The Fraggles pass over the Echo Hole to a special room, where the Finger of Light chooses a ruler, who struggles with their new power.</t>
  </si>
  <si>
    <t>Finger Of Light</t>
  </si>
  <si>
    <t>Mark and Derek visit a mushroom farm, help out at a community garden, and get their hands sticky in confectionary making. At Mount Keira lookout, Mark tells Derek the story of the mountain.</t>
  </si>
  <si>
    <t>Artist Peter Waples-Crowe feels pushed to the outer of Aboriginal culture because he's queer. He tackles questions of identity, collaborates on genderless fashion and opens his solo exhibition.</t>
  </si>
  <si>
    <t>Inside Out</t>
  </si>
  <si>
    <t>Cherbourg - Deadliest Crew</t>
  </si>
  <si>
    <t>Wellington Paranormal</t>
  </si>
  <si>
    <t>A series of thefts of out of date phones and electrical goods leads Minogue and O'Leary to the epicentre of the crime, which just happens to be O'Leary's old family home at the top of Mt. Victoria.</t>
  </si>
  <si>
    <t>Mobots</t>
  </si>
  <si>
    <t>Black Comedy</t>
  </si>
  <si>
    <t xml:space="preserve">a l s </t>
  </si>
  <si>
    <t>A sketch comedy show by blackfellas. For everyone.</t>
  </si>
  <si>
    <t>Trickster</t>
  </si>
  <si>
    <t xml:space="preserve">a d l v </t>
  </si>
  <si>
    <t>Hunting Aotearoa</t>
  </si>
  <si>
    <t>Tonight Glen and the Hunting Aotearoa team are in Lillooet on the banks of the Fraser River, British Columbia, Canada with hunter and survival expert Delmar Xwepelkinem.</t>
  </si>
  <si>
    <t>Lillooet</t>
  </si>
  <si>
    <t>Monsoon AFL from Darwin. Traditional rivalries and big name imports come together in the Northern Territory Football League.</t>
  </si>
  <si>
    <t>Fast Horse</t>
  </si>
  <si>
    <t xml:space="preserve">l </t>
  </si>
  <si>
    <t>Fast Horse is an intimate verite visit to a fascinating and little known world: the dangerous and high stakes game of Indian Relay.</t>
  </si>
  <si>
    <t>Series 3 Ep 14</t>
  </si>
  <si>
    <t>Kalgoorlie</t>
  </si>
  <si>
    <t>Professor Shawn Desaulniers says numbers are everywhere; can you solve a Rubiks cube?</t>
  </si>
  <si>
    <t>Math</t>
  </si>
  <si>
    <t>Stuck inside the Stomach of Buddha, Zia has saved Esteban who was stung by a scorpion. Meanwhile, the grown ups, guided by Ambrosius' compass, explode a hole into the ground to help them escape.</t>
  </si>
  <si>
    <t>Molly finds an old photo of Grandpa as a child and is shocked to see him singing and drumming - Grandpa never sings. The Qyah Canoers are ready for their first competition.</t>
  </si>
  <si>
    <t>Rld</t>
  </si>
  <si>
    <t>Tiga Talk</t>
  </si>
  <si>
    <t>Patients</t>
  </si>
  <si>
    <t>Mparntwe: Sacred Sites</t>
  </si>
  <si>
    <t>A look at the sacred sites in and around Mparntwe in Central Australia, and the struggle of the Arrernte people to identify, document and preserve these sites in the face of urban expansion.</t>
  </si>
  <si>
    <t xml:space="preserve">NITV On The Road: Saltwater Freshwater </t>
  </si>
  <si>
    <t>Kevin Starkey is a  singer songwriter who talks about the importance of keeping culture alive through songwriting and music. Featuring performances with his four piece collective of musicians.</t>
  </si>
  <si>
    <t>Kev Starkey</t>
  </si>
  <si>
    <t>Our heroes discover that the monk, Tian Li, is able to decipher ancient Chinese similar to that on Ambrosius' book. Tao and Esteban set off to go get the precious text in The Condor.</t>
  </si>
  <si>
    <t>Treason</t>
  </si>
  <si>
    <t>Brandon challenges Kayne to find a honey ant in the midst of the central desert - a ridiculous idea, especially when Kayne learns they live four feet underground.</t>
  </si>
  <si>
    <t>Honey Ant</t>
  </si>
  <si>
    <t>Tawodi</t>
  </si>
  <si>
    <t>Rock out with us as we make some noise and learn about the scientific wonders of music with musicians Gregory Coyes and Sheryl Sewepagaham.</t>
  </si>
  <si>
    <t>Science Of Music</t>
  </si>
  <si>
    <t>Fuzzy tries to protect Yar by telling him to blend in, but learns that sometimes standing out is better.</t>
  </si>
  <si>
    <t>Yarn For Yar</t>
  </si>
  <si>
    <t>Wembley falls in love with a Fraggle named Lou.  But does he really?  It's hard to tell because the Trash Heap gave him a love potion.</t>
  </si>
  <si>
    <t>We Love You Wembley</t>
  </si>
  <si>
    <t>Gobo has always been the leader of the Fraggle gang, until Red challenges him.  As a result they both get trapped by Junior Gorg, and Junior winds up in danger of losing both his ears - and his life!</t>
  </si>
  <si>
    <t>Mark and Derek host a dinner party at Silos Estate to thank everyone. They visit a cattle farm and collect native berries and bimbalas with Noel Butler.</t>
  </si>
  <si>
    <t>Gunditjamara man and artist Chris Austin has been in and out of prison all of his life. This time is the longest he's been out and it's because he's found a new path in The Torch programme.</t>
  </si>
  <si>
    <t>Chris's Torch</t>
  </si>
  <si>
    <t>Cherbourg - Ripstick</t>
  </si>
  <si>
    <t>The Wrestlers</t>
  </si>
  <si>
    <t xml:space="preserve">a v </t>
  </si>
  <si>
    <t>Damian travels to Florida and Bolivia to learn how women wrestlers around the world are using professional wrestling to battle inequality, misogyny, and domestic abuse.</t>
  </si>
  <si>
    <t>Powerful Women Of Wrestling</t>
  </si>
  <si>
    <t>Destination Arnold</t>
  </si>
  <si>
    <t>MA</t>
  </si>
  <si>
    <t>Power Meri</t>
  </si>
  <si>
    <t>Power Meri follows Papua New Guinea's first national women's rugby league team. the PNG Orchids, on their journey to the 2017 World Cup in Australia.</t>
  </si>
  <si>
    <t>Shadow Trackers</t>
  </si>
  <si>
    <t xml:space="preserve">l q </t>
  </si>
  <si>
    <t>Venturing to the Kimberly, the Shadow Trackers duo Hunter and Zac, land in Bunuba country and the township of Fitzroy Crossing.</t>
  </si>
  <si>
    <t>Devil Highway</t>
  </si>
  <si>
    <t>The Other Side</t>
  </si>
  <si>
    <t>The team travels to Orleans, Ontario to investigate a spirit who is frightening a mother and son, with his too close for comfort contact.</t>
  </si>
  <si>
    <t>Mr. Nasty</t>
  </si>
  <si>
    <t>Songlines On Screen</t>
  </si>
  <si>
    <t>Following the spiritual, legal and economic significance of Njambi (stone spear), senior custodian Roy Wuynjumbi Ashley shares an all encompassing story of identity, culture and law.</t>
  </si>
  <si>
    <t>Njambi</t>
  </si>
  <si>
    <t>Wadeye</t>
  </si>
  <si>
    <t>Celebrated artists Sonny Assu and Dionne Paul make art and show us how fascinating the world of colours and design can be.</t>
  </si>
  <si>
    <t>Science Of Art</t>
  </si>
  <si>
    <t>The Pyramid of Mu has put our heroes on to the trail of a fresco depicting The Eyes That See All, near an oasis in the desert. But Zares is there too, and attempts to do away with Mendoza.</t>
  </si>
  <si>
    <t>Tooey watchesTrading Post while Molly and her family head to their secret berry picking spot. Molly is thrilled when her cousin Randall calls from Sitka to say he's harvesting herring eggs.</t>
  </si>
  <si>
    <t>Berry Itchy Day / Herring Eggs Or Bust</t>
  </si>
  <si>
    <t>Meet Wanji, Nunpa, Yamni and Topa, four adventurous wolf cubs who live with their parents amidst a wolf pack in the plains and forests of North America.</t>
  </si>
  <si>
    <t>Meeting Place</t>
  </si>
  <si>
    <t>Stories from the sacred ground of the Garma Festival.</t>
  </si>
  <si>
    <t>After thwarting the attack of The Red Scarves and discovering the treachery of Bao Xing-Ji, our heroes take off for Peking. They must find Ambrosius and get on to the trail of The Yellow Dragon.</t>
  </si>
  <si>
    <t>Brandon challenges Kayne to the unthinkable- to lure in a great white shark by beatboxing!</t>
  </si>
  <si>
    <t>Great White Sharks</t>
  </si>
  <si>
    <t>Jaylene And Jolene</t>
  </si>
  <si>
    <t>We can all help save animal homes - learn from Dr. Ruby Dunstan who helped protect the Stein Valley and wildlife habitat.</t>
  </si>
  <si>
    <t>Animal Habitat</t>
  </si>
  <si>
    <t>Nan's story gives Fuzzy and Cat an understanding of the real meaning of sorry.</t>
  </si>
  <si>
    <t>Sorry</t>
  </si>
  <si>
    <t>Boober is given a lucky charm by the Trash Heap, which is accidentally destroyed by the others.  The trouble this causes is so great they all wind up at the Fraggle equivalent of the Supreme Court.</t>
  </si>
  <si>
    <t>I Don't Care</t>
  </si>
  <si>
    <t>The Fraggles set out to capture the full moon, that wondrous shining object that floats in their pond once every month.  It starts out as just a game, until they actually capture it!  Or do they?</t>
  </si>
  <si>
    <t>Capture The Moon</t>
  </si>
  <si>
    <t>Cooking Hawaiian Style</t>
  </si>
  <si>
    <t>We were very excited to have our first guest of the season, Amy Hill sharing some of her favorite family dishes from Japan made with her own unique flare.</t>
  </si>
  <si>
    <t>Amy Hill</t>
  </si>
  <si>
    <t xml:space="preserve">Our Stories </t>
  </si>
  <si>
    <t>A day in the life of Carol George, a Wurundjeri/Bidawel singer-songwriter-rapper, YouTube sensation, mother of five and survivor of domestic violence, as she juggles motherhood and music-making.</t>
  </si>
  <si>
    <t>Rapping It Up</t>
  </si>
  <si>
    <t>Hopevale - Booshakalaka</t>
  </si>
  <si>
    <t>Black As</t>
  </si>
  <si>
    <t>While launching the dinghy Joe manages to drown it and it is now irretrievable while the tide is high. They retreat to the shade of the mangroves and wait for the tide to recede.</t>
  </si>
  <si>
    <t>Bye Bye Suzi</t>
  </si>
  <si>
    <t>The boys wait for the tide to go out. Meanwhile they get a feed of crabs and Jerome has a strange dream.</t>
  </si>
  <si>
    <t>Dreamy Time</t>
  </si>
  <si>
    <t>American Soul</t>
  </si>
  <si>
    <t xml:space="preserve">a s v </t>
  </si>
  <si>
    <t>To save his Southern syndication Don teams with an unlikely partner. The Clarke family prepares for Joseph's homecoming from Vietnam. JT finds himself in a bad spot after running into an old friend.</t>
  </si>
  <si>
    <t>Continuous Revolution In Progress</t>
  </si>
  <si>
    <t>Investigating journalism, celebrity interviews, international and domestic news and live crosses to events around the nation.</t>
  </si>
  <si>
    <t>Sacred Sites</t>
  </si>
  <si>
    <t>Black Sheep</t>
  </si>
  <si>
    <t xml:space="preserve">h v </t>
  </si>
  <si>
    <t>An experiment in genetic engineering turns harmless sheep into blood-thirsty killers that terrorise a sprawling New Zealand farm.</t>
  </si>
  <si>
    <t>Big Freedia: Queen Of Bounce</t>
  </si>
  <si>
    <t xml:space="preserve">d l s </t>
  </si>
  <si>
    <t>Freedia heads back to Los Angeles to attend the Grammy Awards, but the lure of readily available weed dogs her every step of the way and threatens her ability to stay out of jail.</t>
  </si>
  <si>
    <t>Stories from St Joseph's School and community in Kununurra, Western Australia.</t>
  </si>
  <si>
    <t>Kununurra - St Joseph's</t>
  </si>
  <si>
    <t>Areyonga</t>
  </si>
  <si>
    <t>Isa celebrates the awesome accomplishments of Senator Lillian Dyck, a neuroscientist, and we learn how to make glue out of milk!</t>
  </si>
  <si>
    <t>Chemistry</t>
  </si>
  <si>
    <t xml:space="preserve">v </t>
  </si>
  <si>
    <t>While searching for The Eyes That See All in the ruins of a cursed temple, our heroes are attacked by Zares who lashes out on Mendoza, Sancho, and Pedro.</t>
  </si>
  <si>
    <t>Trini's excited to enter Big Green, her giant cabbage, into the Alaska State Fair. Molly wants to get her Native name when she hears that her Mom, Dad, Grandpa and others in the community have one.</t>
  </si>
  <si>
    <t>Cabbagezilla / Name Game</t>
  </si>
  <si>
    <t>Breakin'g Too</t>
  </si>
  <si>
    <t>Going Places With Ernie Dingo</t>
  </si>
  <si>
    <t>Uluru, Ernie lands in the red centre and meets traditional Annangu owner Sammy and his partner Kathryn and gets an insight into Sammy's views, and joins rangers to participates in a controlled burn.</t>
  </si>
  <si>
    <t>Uluru</t>
  </si>
  <si>
    <t>The Best Of Yalukit Willam</t>
  </si>
  <si>
    <t>This program showcases Indigenous music, art and culture and features Tambo and Company Band, Emma Donovan, Bart Willoughby Band and The Last Kinection.</t>
  </si>
  <si>
    <t xml:space="preserve">Nitv On The Road: Barunga Festival </t>
  </si>
  <si>
    <t>From our travelling music series, NITV showcases veterans and newcomers alike as they perform at the Barunga Festival 2015</t>
  </si>
  <si>
    <t>Learning where the yellow dragon can be found, Mendoza and Ambrosius go off in search of a temple. Meanwhile,  the children meet with Mei Li, a young Chinese girl who shows them around Peking.</t>
  </si>
  <si>
    <t>Brandon takes Kayne to the Great Barrier Reef to track down one of the greatest sights in the animals kingdom: baby turtles racing for the sea minutes after they are born.</t>
  </si>
  <si>
    <t>Turtles</t>
  </si>
  <si>
    <t>Dayton</t>
  </si>
  <si>
    <t>We meet archaeologist Dr. Rudy Reimer to study the ground beneath out feet and Kai shows us how to make our own rocks!</t>
  </si>
  <si>
    <t>Dwellings</t>
  </si>
  <si>
    <t>With the help of Milka, a haunted doll, Fuzzy helps Esther adjust to her new surroundings.</t>
  </si>
  <si>
    <t>Milka's Secret</t>
  </si>
  <si>
    <t>On his birthday, Boober finds himself trapped in a cave-in with Red.  The two of them have never gotten along too well.  Discovering that they may die together is kind of a shock.</t>
  </si>
  <si>
    <t>Marooned</t>
  </si>
  <si>
    <t>A band of Travelling Musicians comes to Fraggle Rock to present an ancient Fraggle tradition - the Medley. Red gets carried away in her desire to participate and steals the Musicians' magic pipe.</t>
  </si>
  <si>
    <t>Known for simultaneously playing guitar, banjo, lap steel, or ukulele and singing soulful, island-inspired RnB, Tavana switches gears and brings his culinary skills to the Cooking Hawaiian kitchen.</t>
  </si>
  <si>
    <t>Tavana</t>
  </si>
  <si>
    <t>NITV News: Nula</t>
  </si>
  <si>
    <t>Natalie Ahmat and our team of Aboriginal journalists across the country deliver the news that you need to know from a unique Indigenous perspective.</t>
  </si>
  <si>
    <t>Mustangs FC</t>
  </si>
  <si>
    <t>The third series in the wildly popular comedy drama about a group of outcasts who start their own all-girls football team.</t>
  </si>
  <si>
    <t>Spikey Words</t>
  </si>
  <si>
    <t>Watership Down</t>
  </si>
  <si>
    <t>The timeless animation classic based on the best-selling novel by Richard Adams. Threatened with destruction of their warren, the rabbits are forced to leave their idyllic home in search of a new one.</t>
  </si>
  <si>
    <t>UNITED KINGDOM</t>
  </si>
  <si>
    <t>Bedtime Stories</t>
  </si>
  <si>
    <t>Grace Ellery tells the story of Ngakalyalya Piyarrku (Cockatoo and Galah Story) in the Putijarra language. Recorded at  One-Mile Creek, WA.</t>
  </si>
  <si>
    <t>Cockatoo And Galah</t>
  </si>
  <si>
    <t>Ghosts In The Hood</t>
  </si>
  <si>
    <t>Things get spooky and ludicrous when the O.P.O. (Official Paranormal Operations), a team of ghost hunters, mixes humour along with out-of-the box techniques to conquer the spirit world of Los Angeles.</t>
  </si>
  <si>
    <t>Ain't Nothing But A Redwood G Thang</t>
  </si>
  <si>
    <t xml:space="preserve">a s </t>
  </si>
  <si>
    <t>It's Goin' Down In Koreatown</t>
  </si>
  <si>
    <t>Ballooning</t>
  </si>
  <si>
    <t>Join our Science Questers as they find out about how light has different temperatures; Kai shows us how to make your own sunset.</t>
  </si>
  <si>
    <t>Light</t>
  </si>
  <si>
    <t>After Ambrosius set them free, our heroes learn that the fresco is a copy of The Eyes That See All located in Tibet.</t>
  </si>
  <si>
    <t xml:space="preserve">Molly can't wait to catch her first fish and earn her own first fish tale. Molly suggests a community fundraiser to fix her school roof after a snow storm. </t>
  </si>
  <si>
    <t>First Fish / A-Maze-Ing Snow</t>
  </si>
  <si>
    <t>It Came From Out There</t>
  </si>
  <si>
    <t>Big hitting Baseball action from Adelaide.</t>
  </si>
  <si>
    <t>Rugby League 2019: Koori Knockout</t>
  </si>
  <si>
    <t>Relive all the action from the 2019 Koori Knockout from the Central Coast, NSW.</t>
  </si>
  <si>
    <t>Men's Rd 3: Waterloo Storm V Wac</t>
  </si>
  <si>
    <t xml:space="preserve">Going Places With Ernie Dingo </t>
  </si>
  <si>
    <t>Ernie visits Kangaroo Island in South Australia and goes spotlighting with a local wildlife guide, shoots the breeze with an artistic couple, and gets up close and personal with wild dolphins.</t>
  </si>
  <si>
    <t>Kangaroo Island</t>
  </si>
  <si>
    <t>Red Earth Uncovered</t>
  </si>
  <si>
    <t>Tom tells Shayla to head to the Okanagan to begin her search of lake monsters and flesh out the 'Ogopogo' legend.</t>
  </si>
  <si>
    <t>N'ha-A-Itk In The Deep Part 1</t>
  </si>
  <si>
    <t>Through The Wormhole</t>
  </si>
  <si>
    <t>We are all at the mercy of the Sun. Its glowing disc sustains nearly all life on Earth. But the Sun also holds a dark secret: someday, it will bathe us in a fiery, planetary holocaust.</t>
  </si>
  <si>
    <t>Can We Survive The Death Of The Sun?</t>
  </si>
  <si>
    <t xml:space="preserve">Four Faces Of The Moon </t>
  </si>
  <si>
    <t>Follow the journey of an Indigenous photographer as she travels through time. She witnesses moments in her family's history and strengthens her connection to her Metis, Cree and Anishnaabe ancestors.</t>
  </si>
  <si>
    <t>Dark Age</t>
  </si>
  <si>
    <t xml:space="preserve">s v </t>
  </si>
  <si>
    <t>A giant crocodile is on the loose in the Northern Territory and it's up to a park ranger and two local guides to face up to the giant creature. Starring Burnham Burnham and David Gulpilil.</t>
  </si>
  <si>
    <t>Footprints On Our Land</t>
  </si>
  <si>
    <t>From life on the missions in Yass to today, Footprints on Our Land captures Aunty Agnes' life as a survivor of racism, a caring mother and grandmother and a strong advocate for her community.</t>
  </si>
  <si>
    <t>Series 3 Ep 18</t>
  </si>
  <si>
    <t>Nominal Length</t>
  </si>
  <si>
    <t>56mins</t>
  </si>
  <si>
    <t>22mins</t>
  </si>
  <si>
    <t>21mins</t>
  </si>
  <si>
    <t>23mins</t>
  </si>
  <si>
    <t>13mins</t>
  </si>
  <si>
    <t>24mins</t>
  </si>
  <si>
    <t>12mins</t>
  </si>
  <si>
    <t>4mins</t>
  </si>
  <si>
    <t>1mins</t>
  </si>
  <si>
    <t>62mins</t>
  </si>
  <si>
    <t>14mins</t>
  </si>
  <si>
    <t>90mins</t>
  </si>
  <si>
    <t>55mins</t>
  </si>
  <si>
    <t>86mins</t>
  </si>
  <si>
    <t>0mins</t>
  </si>
  <si>
    <t>30mins</t>
  </si>
  <si>
    <t>26mins</t>
  </si>
  <si>
    <t>5mins</t>
  </si>
  <si>
    <t>52mins</t>
  </si>
  <si>
    <t>60mins</t>
  </si>
  <si>
    <t>88mins</t>
  </si>
  <si>
    <t>29mins</t>
  </si>
  <si>
    <t>27mins</t>
  </si>
  <si>
    <t>6mins</t>
  </si>
  <si>
    <t>25mins</t>
  </si>
  <si>
    <t>15mins</t>
  </si>
  <si>
    <t>3mins</t>
  </si>
  <si>
    <t>8mins</t>
  </si>
  <si>
    <t>42mins</t>
  </si>
  <si>
    <t>51mins</t>
  </si>
  <si>
    <t>54mins</t>
  </si>
  <si>
    <t>31mins</t>
  </si>
  <si>
    <t>2mins</t>
  </si>
  <si>
    <t>105mins</t>
  </si>
  <si>
    <t>57mins</t>
  </si>
  <si>
    <t>11mins</t>
  </si>
  <si>
    <t>49mins</t>
  </si>
  <si>
    <t>45mins</t>
  </si>
  <si>
    <t>59mins</t>
  </si>
  <si>
    <t>20mins</t>
  </si>
  <si>
    <t>58mins</t>
  </si>
  <si>
    <t>38mins</t>
  </si>
  <si>
    <t>82mins</t>
  </si>
  <si>
    <t>40mins</t>
  </si>
  <si>
    <t>7mins</t>
  </si>
  <si>
    <t>113mins</t>
  </si>
  <si>
    <t>10mins</t>
  </si>
  <si>
    <t>41mins</t>
  </si>
  <si>
    <t>18mins</t>
  </si>
  <si>
    <t>112mins</t>
  </si>
  <si>
    <t>53mins</t>
  </si>
  <si>
    <t>37mins</t>
  </si>
  <si>
    <t>The Stomach Of Buddha</t>
  </si>
  <si>
    <t>The Hardest Lesson</t>
  </si>
  <si>
    <t xml:space="preserve">Rugby Union 2020: NT Rugby </t>
  </si>
  <si>
    <t xml:space="preserve">Rugby League: Nrl NT 2020 </t>
  </si>
  <si>
    <t xml:space="preserve">Touch Football WA Super League </t>
  </si>
  <si>
    <t>The Dolphin</t>
  </si>
  <si>
    <t xml:space="preserve">Inside Human Zoos </t>
  </si>
  <si>
    <t>The Lost Treasure Of The Fraggles</t>
  </si>
  <si>
    <t xml:space="preserve">Karla Grant Presents </t>
  </si>
  <si>
    <t xml:space="preserve">Australia Come Fly With Me </t>
  </si>
  <si>
    <t>The Sleeping Garden</t>
  </si>
  <si>
    <t>Red Chef Revival</t>
  </si>
  <si>
    <t>Afl 2020: Ntfl</t>
  </si>
  <si>
    <t>The Son Of The Sun</t>
  </si>
  <si>
    <t xml:space="preserve">Afl 2020: Ntfl </t>
  </si>
  <si>
    <t>The Challenge</t>
  </si>
  <si>
    <t>The Oasis</t>
  </si>
  <si>
    <t>A Time For Pride</t>
  </si>
  <si>
    <t>The Prophecy</t>
  </si>
  <si>
    <t>The Fresco Of The Evil Eyes</t>
  </si>
  <si>
    <t>The Black Pearl</t>
  </si>
  <si>
    <t>The Minstrels</t>
  </si>
  <si>
    <t>The Separation</t>
  </si>
  <si>
    <t>Baseball 2020: Super League Baseball Adelaide</t>
  </si>
  <si>
    <t>The astonishing, little-known story of men, women and children who were exhibited alongside animals in Europe, America and Japan from the second half of the 19th century until WWII.</t>
  </si>
  <si>
    <t>Are the wealthy just born in the right place at the right time? Are the poor victims of a system designed to keep them down? Or do physics and biology determine who is rich and who is poor?</t>
  </si>
  <si>
    <t>As Australia reaches 100 years of air travel, Justine Clarke sets off to discover a turbulent history that’s also the story of modern Australia.</t>
  </si>
  <si>
    <t>When a drug dealer threatens his mom over a debt, Jared struggles to come up with the money to save her, while frightening hallucinations hint at much bigger troubles lurking right around the corner.</t>
  </si>
  <si>
    <t>Destination Arnold tells the story of two Indigenous women who share a big dream - to make it to the Arnolds - an invitation only bodybuilding competition being held in Australia for the first time.</t>
  </si>
  <si>
    <t>NETBALL</t>
  </si>
  <si>
    <t>HOTTEST 7S</t>
  </si>
  <si>
    <t>RUGBY UNION</t>
  </si>
  <si>
    <t>AFL</t>
  </si>
  <si>
    <t>RUGBY LEAGUE</t>
  </si>
  <si>
    <t>AFRICA NEWS</t>
  </si>
  <si>
    <t>TE AO WITH MOANA</t>
  </si>
  <si>
    <t>APTN NEWS</t>
  </si>
  <si>
    <t>ARTS</t>
  </si>
  <si>
    <t>FEATURE DOCUMENTARY</t>
  </si>
  <si>
    <t>THROUGH THE WORMHOLE</t>
  </si>
  <si>
    <t>KARLA GRANT PRESENTS</t>
  </si>
  <si>
    <t>COMEDY</t>
  </si>
  <si>
    <t>ADVENTURE</t>
  </si>
  <si>
    <t>GOING PLACES WITH ERNIE DINGO</t>
  </si>
  <si>
    <t>SPORT DOCUMENTARY</t>
  </si>
  <si>
    <t>DRAMA SERIES</t>
  </si>
  <si>
    <t>THE POINT LIVE</t>
  </si>
  <si>
    <t>THURSDAY NIGHT MOVIE</t>
  </si>
  <si>
    <t>NULA</t>
  </si>
  <si>
    <t>FAMILY</t>
  </si>
  <si>
    <t>FAMILY MOVIE</t>
  </si>
  <si>
    <t>BEDTIME STORIES</t>
  </si>
  <si>
    <t>SATURDAY SPORT</t>
  </si>
  <si>
    <t>THE POINT WEEKEND ENCORE</t>
  </si>
  <si>
    <t>FEATURE DOCMENTARY ENCORE</t>
  </si>
  <si>
    <t>SATURDAY NIGHT MOVIE</t>
  </si>
  <si>
    <t>TOUCH FOOTBALL</t>
  </si>
  <si>
    <t xml:space="preserve"> DOCUMENTARY </t>
  </si>
  <si>
    <t>NEW DRAMA SERIES - TRICKSTER</t>
  </si>
  <si>
    <t>Jimmy heads 500km east of Darwin to the remote Arnhem Land coastal community of Maningrida. He visits Maningrida Wild Foods and goes harvesting with local landowners for various bush foods.</t>
  </si>
  <si>
    <t>Bush Foods</t>
  </si>
  <si>
    <t>Jimmy Shu's Taste of The Territory</t>
  </si>
  <si>
    <t>At one of Darwin's wharfs Jimmy meets self-taught chef Rachael Ciesolka, who shows Jimmy how to cook her signature lemon citrus mud crab dish.</t>
  </si>
  <si>
    <t>Seafood</t>
  </si>
  <si>
    <t>The dry season in the Top End is a time for festivals, and one of the most popular is Glenti, a Greek cultural festival. Jimmy meets some of the Greek community and learns how to make dolmades.</t>
  </si>
  <si>
    <t>Flavour</t>
  </si>
  <si>
    <t>Jimmy visits the bustling Rapid Creek markets and it's abuzz with activity from the produce growers, food stalls, and locals doing their weekly shop.</t>
  </si>
  <si>
    <t>Fresh Produce</t>
  </si>
  <si>
    <t>Week 44: Sunday 25th October to Saturday 31st 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</si>
</sst>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3">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13" fillId="33" borderId="0" xfId="0" applyFont="1" applyFill="1" applyAlignment="1">
      <alignment horizontal="center" vertical="center" wrapText="1"/>
    </xf>
    <xf numFmtId="0" fontId="13" fillId="34" borderId="0" xfId="0" applyFont="1" applyFill="1" applyAlignment="1">
      <alignment horizontal="center" vertical="center" wrapText="1"/>
    </xf>
    <xf numFmtId="0" fontId="13" fillId="33" borderId="0" xfId="0" applyFont="1" applyFill="1" applyAlignment="1">
      <alignment horizontal="center" vertical="center"/>
    </xf>
    <xf numFmtId="0" fontId="17" fillId="33" borderId="0" xfId="0" applyFont="1" applyFill="1" applyAlignment="1">
      <alignment horizontal="center" vertical="center"/>
    </xf>
    <xf numFmtId="0" fontId="0" fillId="35" borderId="0" xfId="0" applyFill="1" applyAlignment="1">
      <alignment wrapText="1"/>
    </xf>
    <xf numFmtId="0" fontId="0" fillId="35" borderId="0" xfId="0" applyFill="1" applyAlignment="1">
      <alignment horizontal="center" vertical="center"/>
    </xf>
    <xf numFmtId="0" fontId="0" fillId="35" borderId="0" xfId="0" applyFill="1" applyAlignment="1">
      <alignment vertical="top" wrapText="1"/>
    </xf>
    <xf numFmtId="0" fontId="0" fillId="35" borderId="0" xfId="0" applyFill="1"/>
    <xf numFmtId="0" fontId="18" fillId="0" borderId="0" xfId="0" applyFont="1" applyAlignment="1">
      <alignment horizontal="lef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1581150</xdr:colOff>
      <xdr:row>0</xdr:row>
      <xdr:rowOff>4391025</xdr:rowOff>
    </xdr:to>
    <xdr:pic>
      <xdr:nvPicPr>
        <xdr:cNvPr id="1025" name="Picture 1">
          <a:extLst>
            <a:ext uri="{FF2B5EF4-FFF2-40B4-BE49-F238E27FC236}">
              <a16:creationId xmlns:a16="http://schemas.microsoft.com/office/drawing/2014/main" id="{15FE5507-1C80-4688-B677-91A69835E7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677400" cy="1943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3"/>
  <sheetViews>
    <sheetView tabSelected="1" workbookViewId="0">
      <selection activeCell="D4" sqref="D4"/>
    </sheetView>
  </sheetViews>
  <sheetFormatPr defaultRowHeight="15" x14ac:dyDescent="0.25"/>
  <cols>
    <col min="1" max="1" width="10.140625" style="2" bestFit="1" customWidth="1"/>
    <col min="2" max="2" width="9.28515625" style="2" bestFit="1" customWidth="1"/>
    <col min="3" max="3" width="39.140625" customWidth="1"/>
    <col min="4" max="4" width="29.85546875" style="1" customWidth="1"/>
    <col min="5" max="5" width="13.5703125" style="2" bestFit="1" customWidth="1"/>
    <col min="6" max="6" width="15.140625" style="2" bestFit="1" customWidth="1"/>
    <col min="7" max="7" width="12.140625" style="2" bestFit="1" customWidth="1"/>
    <col min="8" max="8" width="15.85546875" style="2" bestFit="1" customWidth="1"/>
    <col min="9" max="9" width="6.85546875" style="2" bestFit="1" customWidth="1"/>
    <col min="10" max="10" width="17.85546875" style="2" customWidth="1"/>
    <col min="11" max="11" width="38.140625" style="3" customWidth="1"/>
    <col min="12" max="12" width="16.7109375" style="2" bestFit="1" customWidth="1"/>
    <col min="13" max="13" width="16.140625" style="2" bestFit="1" customWidth="1"/>
    <col min="14" max="14" width="14.42578125" style="2" bestFit="1" customWidth="1"/>
  </cols>
  <sheetData>
    <row r="1" spans="1:14" ht="153.6" customHeight="1" x14ac:dyDescent="0.25"/>
    <row r="2" spans="1:14" ht="18.75" x14ac:dyDescent="0.3">
      <c r="A2" s="12" t="s">
        <v>476</v>
      </c>
    </row>
    <row r="3" spans="1:14" x14ac:dyDescent="0.25">
      <c r="A3" s="2" t="s">
        <v>0</v>
      </c>
      <c r="B3" s="2" t="s">
        <v>1</v>
      </c>
      <c r="C3" t="s">
        <v>2</v>
      </c>
      <c r="D3" s="1" t="s">
        <v>6</v>
      </c>
      <c r="E3" s="2" t="s">
        <v>9</v>
      </c>
      <c r="F3" s="2" t="s">
        <v>7</v>
      </c>
      <c r="G3" s="2" t="s">
        <v>3</v>
      </c>
      <c r="H3" s="2" t="s">
        <v>4</v>
      </c>
      <c r="I3" s="2" t="s">
        <v>8</v>
      </c>
      <c r="J3" s="4"/>
      <c r="K3" s="3" t="s">
        <v>5</v>
      </c>
      <c r="L3" s="2" t="s">
        <v>10</v>
      </c>
      <c r="M3" s="2" t="s">
        <v>11</v>
      </c>
      <c r="N3" s="2" t="s">
        <v>355</v>
      </c>
    </row>
    <row r="4" spans="1:14" ht="60" x14ac:dyDescent="0.25">
      <c r="A4" s="2" t="str">
        <f t="shared" ref="A4:A38" si="0">"2020-10-25"</f>
        <v>2020-10-25</v>
      </c>
      <c r="B4" s="2" t="str">
        <f>"0500"</f>
        <v>0500</v>
      </c>
      <c r="C4" t="s">
        <v>12</v>
      </c>
      <c r="E4" s="2" t="str">
        <f>"03"</f>
        <v>03</v>
      </c>
      <c r="F4" s="2">
        <v>11</v>
      </c>
      <c r="G4" s="2" t="s">
        <v>13</v>
      </c>
      <c r="I4" s="2" t="s">
        <v>15</v>
      </c>
      <c r="J4" s="4"/>
      <c r="K4" s="3" t="s">
        <v>14</v>
      </c>
      <c r="L4" s="2">
        <v>2012</v>
      </c>
      <c r="M4" s="2" t="s">
        <v>16</v>
      </c>
      <c r="N4" s="2" t="s">
        <v>356</v>
      </c>
    </row>
    <row r="5" spans="1:14" ht="30" x14ac:dyDescent="0.25">
      <c r="A5" s="2" t="str">
        <f t="shared" si="0"/>
        <v>2020-10-25</v>
      </c>
      <c r="B5" s="2" t="str">
        <f>"0600"</f>
        <v>0600</v>
      </c>
      <c r="C5" t="s">
        <v>17</v>
      </c>
      <c r="D5" s="1" t="s">
        <v>20</v>
      </c>
      <c r="E5" s="2" t="str">
        <f>"01"</f>
        <v>01</v>
      </c>
      <c r="F5" s="2">
        <v>9</v>
      </c>
      <c r="G5" s="2" t="s">
        <v>18</v>
      </c>
      <c r="I5" s="2" t="s">
        <v>15</v>
      </c>
      <c r="J5" s="4"/>
      <c r="K5" s="3" t="s">
        <v>19</v>
      </c>
      <c r="L5" s="2">
        <v>2014</v>
      </c>
      <c r="M5" s="2" t="s">
        <v>16</v>
      </c>
      <c r="N5" s="2" t="s">
        <v>357</v>
      </c>
    </row>
    <row r="6" spans="1:14" ht="60" x14ac:dyDescent="0.25">
      <c r="A6" s="2" t="str">
        <f t="shared" si="0"/>
        <v>2020-10-25</v>
      </c>
      <c r="B6" s="2" t="str">
        <f>"0626"</f>
        <v>0626</v>
      </c>
      <c r="C6" t="s">
        <v>21</v>
      </c>
      <c r="D6" s="1" t="s">
        <v>24</v>
      </c>
      <c r="E6" s="2" t="str">
        <f>"01"</f>
        <v>01</v>
      </c>
      <c r="F6" s="2">
        <v>8</v>
      </c>
      <c r="G6" s="2" t="s">
        <v>18</v>
      </c>
      <c r="H6" s="2" t="s">
        <v>22</v>
      </c>
      <c r="I6" s="2" t="s">
        <v>15</v>
      </c>
      <c r="J6" s="4"/>
      <c r="K6" s="3" t="s">
        <v>23</v>
      </c>
      <c r="L6" s="2">
        <v>2018</v>
      </c>
      <c r="M6" s="2" t="s">
        <v>25</v>
      </c>
      <c r="N6" s="2" t="s">
        <v>358</v>
      </c>
    </row>
    <row r="7" spans="1:14" ht="90" x14ac:dyDescent="0.25">
      <c r="A7" s="2" t="str">
        <f t="shared" si="0"/>
        <v>2020-10-25</v>
      </c>
      <c r="B7" s="2" t="str">
        <f>"0653"</f>
        <v>0653</v>
      </c>
      <c r="C7" t="s">
        <v>26</v>
      </c>
      <c r="D7" s="1" t="s">
        <v>408</v>
      </c>
      <c r="E7" s="2" t="str">
        <f>"02"</f>
        <v>02</v>
      </c>
      <c r="F7" s="2">
        <v>15</v>
      </c>
      <c r="G7" s="2" t="s">
        <v>13</v>
      </c>
      <c r="I7" s="2" t="s">
        <v>15</v>
      </c>
      <c r="J7" s="4"/>
      <c r="K7" s="3" t="s">
        <v>27</v>
      </c>
      <c r="L7" s="2">
        <v>2013</v>
      </c>
      <c r="M7" s="2" t="s">
        <v>28</v>
      </c>
      <c r="N7" s="2" t="s">
        <v>359</v>
      </c>
    </row>
    <row r="8" spans="1:14" ht="60" x14ac:dyDescent="0.25">
      <c r="A8" s="2" t="str">
        <f t="shared" si="0"/>
        <v>2020-10-25</v>
      </c>
      <c r="B8" s="2" t="str">
        <f>"0722"</f>
        <v>0722</v>
      </c>
      <c r="C8" t="s">
        <v>29</v>
      </c>
      <c r="E8" s="2" t="str">
        <f>"03"</f>
        <v>03</v>
      </c>
      <c r="F8" s="2">
        <v>17</v>
      </c>
      <c r="G8" s="2" t="s">
        <v>18</v>
      </c>
      <c r="I8" s="2" t="s">
        <v>15</v>
      </c>
      <c r="J8" s="4"/>
      <c r="K8" s="3" t="s">
        <v>30</v>
      </c>
      <c r="L8" s="2">
        <v>2015</v>
      </c>
      <c r="M8" s="2" t="s">
        <v>31</v>
      </c>
      <c r="N8" s="2" t="s">
        <v>360</v>
      </c>
    </row>
    <row r="9" spans="1:14" ht="60" x14ac:dyDescent="0.25">
      <c r="A9" s="2" t="str">
        <f t="shared" si="0"/>
        <v>2020-10-25</v>
      </c>
      <c r="B9" s="2" t="str">
        <f>"0736"</f>
        <v>0736</v>
      </c>
      <c r="C9" t="s">
        <v>32</v>
      </c>
      <c r="D9" s="1" t="s">
        <v>34</v>
      </c>
      <c r="E9" s="2" t="str">
        <f>"02"</f>
        <v>02</v>
      </c>
      <c r="F9" s="2">
        <v>11</v>
      </c>
      <c r="G9" s="2" t="s">
        <v>18</v>
      </c>
      <c r="I9" s="2" t="s">
        <v>15</v>
      </c>
      <c r="J9" s="4"/>
      <c r="K9" s="3" t="s">
        <v>33</v>
      </c>
      <c r="L9" s="2">
        <v>2019</v>
      </c>
      <c r="M9" s="2" t="s">
        <v>31</v>
      </c>
      <c r="N9" s="2" t="s">
        <v>361</v>
      </c>
    </row>
    <row r="10" spans="1:14" ht="60" x14ac:dyDescent="0.25">
      <c r="A10" s="2" t="str">
        <f t="shared" si="0"/>
        <v>2020-10-25</v>
      </c>
      <c r="B10" s="2" t="str">
        <f>"0801"</f>
        <v>0801</v>
      </c>
      <c r="C10" t="s">
        <v>35</v>
      </c>
      <c r="E10" s="2" t="str">
        <f>"01"</f>
        <v>01</v>
      </c>
      <c r="F10" s="2">
        <v>29</v>
      </c>
      <c r="G10" s="2" t="s">
        <v>18</v>
      </c>
      <c r="I10" s="2" t="s">
        <v>15</v>
      </c>
      <c r="J10" s="4"/>
      <c r="K10" s="3" t="s">
        <v>36</v>
      </c>
      <c r="L10" s="2">
        <v>0</v>
      </c>
      <c r="M10" s="2" t="s">
        <v>25</v>
      </c>
      <c r="N10" s="2" t="s">
        <v>362</v>
      </c>
    </row>
    <row r="11" spans="1:14" ht="75" x14ac:dyDescent="0.25">
      <c r="A11" s="2" t="str">
        <f t="shared" si="0"/>
        <v>2020-10-25</v>
      </c>
      <c r="B11" s="2" t="str">
        <f>"0814"</f>
        <v>0814</v>
      </c>
      <c r="C11" t="s">
        <v>37</v>
      </c>
      <c r="E11" s="2" t="str">
        <f>"01"</f>
        <v>01</v>
      </c>
      <c r="F11" s="2">
        <v>1</v>
      </c>
      <c r="G11" s="2" t="s">
        <v>18</v>
      </c>
      <c r="I11" s="2" t="s">
        <v>15</v>
      </c>
      <c r="J11" s="4"/>
      <c r="K11" s="3" t="s">
        <v>38</v>
      </c>
      <c r="L11" s="2">
        <v>0</v>
      </c>
      <c r="M11" s="2" t="s">
        <v>16</v>
      </c>
      <c r="N11" s="2" t="s">
        <v>363</v>
      </c>
    </row>
    <row r="12" spans="1:14" ht="75" x14ac:dyDescent="0.25">
      <c r="A12" s="2" t="str">
        <f t="shared" si="0"/>
        <v>2020-10-25</v>
      </c>
      <c r="B12" s="2" t="str">
        <f>"0819"</f>
        <v>0819</v>
      </c>
      <c r="C12" t="s">
        <v>39</v>
      </c>
      <c r="E12" s="2" t="str">
        <f>"01"</f>
        <v>01</v>
      </c>
      <c r="F12" s="2">
        <v>14</v>
      </c>
      <c r="G12" s="2" t="s">
        <v>18</v>
      </c>
      <c r="I12" s="2" t="s">
        <v>15</v>
      </c>
      <c r="J12" s="4"/>
      <c r="K12" s="3" t="s">
        <v>40</v>
      </c>
      <c r="L12" s="2">
        <v>2017</v>
      </c>
      <c r="M12" s="2" t="s">
        <v>41</v>
      </c>
      <c r="N12" s="2" t="s">
        <v>364</v>
      </c>
    </row>
    <row r="13" spans="1:14" ht="90" x14ac:dyDescent="0.25">
      <c r="A13" s="2" t="str">
        <f t="shared" si="0"/>
        <v>2020-10-25</v>
      </c>
      <c r="B13" s="2" t="str">
        <f>"0822"</f>
        <v>0822</v>
      </c>
      <c r="C13" t="s">
        <v>42</v>
      </c>
      <c r="E13" s="2" t="str">
        <f>"02"</f>
        <v>02</v>
      </c>
      <c r="F13" s="2">
        <v>11</v>
      </c>
      <c r="G13" s="2" t="s">
        <v>18</v>
      </c>
      <c r="I13" s="2" t="s">
        <v>15</v>
      </c>
      <c r="J13" s="4"/>
      <c r="K13" s="3" t="s">
        <v>43</v>
      </c>
      <c r="L13" s="2">
        <v>2009</v>
      </c>
      <c r="M13" s="2" t="s">
        <v>25</v>
      </c>
      <c r="N13" s="2" t="s">
        <v>361</v>
      </c>
    </row>
    <row r="14" spans="1:14" ht="90" x14ac:dyDescent="0.25">
      <c r="A14" s="2" t="str">
        <f t="shared" si="0"/>
        <v>2020-10-25</v>
      </c>
      <c r="B14" s="2" t="str">
        <f>"0847"</f>
        <v>0847</v>
      </c>
      <c r="C14" t="s">
        <v>44</v>
      </c>
      <c r="D14" s="1" t="s">
        <v>409</v>
      </c>
      <c r="E14" s="2" t="str">
        <f>"01"</f>
        <v>01</v>
      </c>
      <c r="F14" s="2">
        <v>20</v>
      </c>
      <c r="G14" s="2" t="s">
        <v>18</v>
      </c>
      <c r="I14" s="2" t="s">
        <v>15</v>
      </c>
      <c r="J14" s="4"/>
      <c r="K14" s="3" t="s">
        <v>45</v>
      </c>
      <c r="L14" s="2">
        <v>2005</v>
      </c>
      <c r="M14" s="2" t="s">
        <v>25</v>
      </c>
      <c r="N14" s="2" t="s">
        <v>359</v>
      </c>
    </row>
    <row r="15" spans="1:14" ht="45" x14ac:dyDescent="0.25">
      <c r="A15" s="2" t="str">
        <f t="shared" si="0"/>
        <v>2020-10-25</v>
      </c>
      <c r="B15" s="2" t="str">
        <f>"0909"</f>
        <v>0909</v>
      </c>
      <c r="C15" t="s">
        <v>46</v>
      </c>
      <c r="E15" s="2" t="str">
        <f>"01"</f>
        <v>01</v>
      </c>
      <c r="F15" s="2">
        <v>13</v>
      </c>
      <c r="G15" s="2" t="s">
        <v>18</v>
      </c>
      <c r="I15" s="2" t="s">
        <v>15</v>
      </c>
      <c r="J15" s="4"/>
      <c r="K15" s="3" t="s">
        <v>47</v>
      </c>
      <c r="L15" s="2">
        <v>2007</v>
      </c>
      <c r="M15" s="2" t="s">
        <v>16</v>
      </c>
      <c r="N15" s="2" t="s">
        <v>359</v>
      </c>
    </row>
    <row r="16" spans="1:14" ht="75" x14ac:dyDescent="0.25">
      <c r="A16" s="2" t="str">
        <f t="shared" si="0"/>
        <v>2020-10-25</v>
      </c>
      <c r="B16" s="2" t="str">
        <f>"0934"</f>
        <v>0934</v>
      </c>
      <c r="C16" t="s">
        <v>48</v>
      </c>
      <c r="E16" s="2" t="str">
        <f>"01"</f>
        <v>01</v>
      </c>
      <c r="F16" s="2">
        <v>1</v>
      </c>
      <c r="G16" s="2" t="s">
        <v>13</v>
      </c>
      <c r="I16" s="2" t="s">
        <v>15</v>
      </c>
      <c r="J16" s="4"/>
      <c r="K16" s="3" t="s">
        <v>49</v>
      </c>
      <c r="L16" s="2">
        <v>2014</v>
      </c>
      <c r="M16" s="2" t="s">
        <v>25</v>
      </c>
      <c r="N16" s="2" t="s">
        <v>358</v>
      </c>
    </row>
    <row r="17" spans="1:14" ht="30" x14ac:dyDescent="0.25">
      <c r="A17" s="2" t="str">
        <f t="shared" si="0"/>
        <v>2020-10-25</v>
      </c>
      <c r="B17" s="2" t="str">
        <f>"1000"</f>
        <v>1000</v>
      </c>
      <c r="C17" t="s">
        <v>50</v>
      </c>
      <c r="E17" s="2" t="str">
        <f t="shared" ref="E17:E23" si="1">"2020"</f>
        <v>2020</v>
      </c>
      <c r="F17" s="2">
        <v>9</v>
      </c>
      <c r="G17" s="2" t="s">
        <v>51</v>
      </c>
      <c r="J17" s="5" t="s">
        <v>437</v>
      </c>
      <c r="K17" s="3" t="s">
        <v>52</v>
      </c>
      <c r="L17" s="2">
        <v>2020</v>
      </c>
      <c r="M17" s="2" t="s">
        <v>53</v>
      </c>
      <c r="N17" s="2" t="s">
        <v>365</v>
      </c>
    </row>
    <row r="18" spans="1:14" ht="45" x14ac:dyDescent="0.25">
      <c r="A18" s="2" t="str">
        <f t="shared" si="0"/>
        <v>2020-10-25</v>
      </c>
      <c r="B18" s="2" t="str">
        <f>"1110"</f>
        <v>1110</v>
      </c>
      <c r="C18" t="s">
        <v>54</v>
      </c>
      <c r="E18" s="2" t="str">
        <f t="shared" si="1"/>
        <v>2020</v>
      </c>
      <c r="F18" s="2">
        <v>6</v>
      </c>
      <c r="G18" s="2" t="s">
        <v>51</v>
      </c>
      <c r="I18" s="2" t="s">
        <v>15</v>
      </c>
      <c r="J18" s="5" t="s">
        <v>438</v>
      </c>
      <c r="K18" s="3" t="s">
        <v>55</v>
      </c>
      <c r="L18" s="2">
        <v>2020</v>
      </c>
      <c r="M18" s="2" t="s">
        <v>16</v>
      </c>
      <c r="N18" s="2" t="s">
        <v>366</v>
      </c>
    </row>
    <row r="19" spans="1:14" x14ac:dyDescent="0.25">
      <c r="A19" s="2" t="str">
        <f t="shared" si="0"/>
        <v>2020-10-25</v>
      </c>
      <c r="B19" s="2" t="str">
        <f>"1130"</f>
        <v>1130</v>
      </c>
      <c r="C19" t="s">
        <v>410</v>
      </c>
      <c r="E19" s="2" t="str">
        <f t="shared" si="1"/>
        <v>2020</v>
      </c>
      <c r="F19" s="2">
        <v>1</v>
      </c>
      <c r="G19" s="2" t="s">
        <v>51</v>
      </c>
      <c r="J19" s="5" t="s">
        <v>439</v>
      </c>
      <c r="K19" s="3" t="s">
        <v>56</v>
      </c>
      <c r="L19" s="2">
        <v>2020</v>
      </c>
      <c r="M19" s="2" t="s">
        <v>16</v>
      </c>
      <c r="N19" s="2" t="s">
        <v>367</v>
      </c>
    </row>
    <row r="20" spans="1:14" x14ac:dyDescent="0.25">
      <c r="A20" s="2" t="str">
        <f t="shared" si="0"/>
        <v>2020-10-25</v>
      </c>
      <c r="B20" s="2" t="str">
        <f>"1300"</f>
        <v>1300</v>
      </c>
      <c r="C20" t="s">
        <v>412</v>
      </c>
      <c r="E20" s="2" t="str">
        <f t="shared" si="1"/>
        <v>2020</v>
      </c>
      <c r="F20" s="2">
        <v>1</v>
      </c>
      <c r="G20" s="2" t="s">
        <v>51</v>
      </c>
      <c r="J20" s="5" t="s">
        <v>464</v>
      </c>
      <c r="K20" s="3" t="s">
        <v>57</v>
      </c>
      <c r="L20" s="2">
        <v>2020</v>
      </c>
      <c r="M20" s="2" t="s">
        <v>16</v>
      </c>
      <c r="N20" s="2" t="s">
        <v>367</v>
      </c>
    </row>
    <row r="21" spans="1:14" ht="45" x14ac:dyDescent="0.25">
      <c r="A21" s="2" t="str">
        <f t="shared" si="0"/>
        <v>2020-10-25</v>
      </c>
      <c r="B21" s="2" t="str">
        <f>"1430"</f>
        <v>1430</v>
      </c>
      <c r="C21" t="s">
        <v>58</v>
      </c>
      <c r="E21" s="2" t="str">
        <f t="shared" si="1"/>
        <v>2020</v>
      </c>
      <c r="F21" s="2">
        <v>6</v>
      </c>
      <c r="G21" s="2" t="s">
        <v>51</v>
      </c>
      <c r="J21" s="5" t="s">
        <v>441</v>
      </c>
      <c r="K21" s="3" t="s">
        <v>59</v>
      </c>
      <c r="L21" s="2">
        <v>2020</v>
      </c>
      <c r="M21" s="2" t="s">
        <v>16</v>
      </c>
      <c r="N21" s="2" t="s">
        <v>356</v>
      </c>
    </row>
    <row r="22" spans="1:14" x14ac:dyDescent="0.25">
      <c r="A22" s="2" t="str">
        <f t="shared" si="0"/>
        <v>2020-10-25</v>
      </c>
      <c r="B22" s="2" t="str">
        <f>"1530"</f>
        <v>1530</v>
      </c>
      <c r="C22" t="s">
        <v>411</v>
      </c>
      <c r="E22" s="2" t="str">
        <f t="shared" si="1"/>
        <v>2020</v>
      </c>
      <c r="F22" s="2">
        <v>16</v>
      </c>
      <c r="G22" s="2" t="s">
        <v>51</v>
      </c>
      <c r="J22" s="5" t="s">
        <v>441</v>
      </c>
      <c r="K22" s="3" t="s">
        <v>60</v>
      </c>
      <c r="L22" s="2">
        <v>2020</v>
      </c>
      <c r="M22" s="2" t="s">
        <v>16</v>
      </c>
      <c r="N22" s="2" t="s">
        <v>368</v>
      </c>
    </row>
    <row r="23" spans="1:14" ht="30" x14ac:dyDescent="0.25">
      <c r="A23" s="2" t="str">
        <f t="shared" si="0"/>
        <v>2020-10-25</v>
      </c>
      <c r="B23" s="2" t="str">
        <f>"1630"</f>
        <v>1630</v>
      </c>
      <c r="C23" t="s">
        <v>61</v>
      </c>
      <c r="E23" s="2" t="str">
        <f t="shared" si="1"/>
        <v>2020</v>
      </c>
      <c r="F23" s="2">
        <v>16</v>
      </c>
      <c r="G23" s="2" t="s">
        <v>51</v>
      </c>
      <c r="J23" s="5" t="s">
        <v>439</v>
      </c>
      <c r="K23" s="3" t="s">
        <v>62</v>
      </c>
      <c r="L23" s="2">
        <v>2020</v>
      </c>
      <c r="M23" s="2" t="s">
        <v>16</v>
      </c>
      <c r="N23" s="2" t="s">
        <v>369</v>
      </c>
    </row>
    <row r="24" spans="1:14" ht="45" x14ac:dyDescent="0.25">
      <c r="A24" s="2" t="str">
        <f t="shared" si="0"/>
        <v>2020-10-25</v>
      </c>
      <c r="B24" s="2" t="str">
        <f>"1745"</f>
        <v>1745</v>
      </c>
      <c r="C24" t="s">
        <v>63</v>
      </c>
      <c r="E24" s="2" t="str">
        <f>" "</f>
        <v xml:space="preserve"> </v>
      </c>
      <c r="F24" s="2">
        <v>12</v>
      </c>
      <c r="G24" s="2" t="s">
        <v>51</v>
      </c>
      <c r="J24" s="5" t="s">
        <v>442</v>
      </c>
      <c r="K24" s="3" t="s">
        <v>64</v>
      </c>
      <c r="L24" s="2">
        <v>0</v>
      </c>
      <c r="M24" s="2" t="s">
        <v>41</v>
      </c>
      <c r="N24" s="2" t="s">
        <v>370</v>
      </c>
    </row>
    <row r="25" spans="1:14" ht="45" x14ac:dyDescent="0.25">
      <c r="A25" s="2" t="str">
        <f t="shared" si="0"/>
        <v>2020-10-25</v>
      </c>
      <c r="B25" s="2" t="str">
        <f>"1800"</f>
        <v>1800</v>
      </c>
      <c r="C25" t="s">
        <v>65</v>
      </c>
      <c r="E25" s="2" t="str">
        <f>"01"</f>
        <v>01</v>
      </c>
      <c r="F25" s="2">
        <v>27</v>
      </c>
      <c r="G25" s="2" t="s">
        <v>51</v>
      </c>
      <c r="J25" s="5" t="s">
        <v>443</v>
      </c>
      <c r="K25" s="3" t="s">
        <v>66</v>
      </c>
      <c r="L25" s="2">
        <v>2020</v>
      </c>
      <c r="M25" s="2" t="s">
        <v>67</v>
      </c>
      <c r="N25" s="2" t="s">
        <v>361</v>
      </c>
    </row>
    <row r="26" spans="1:14" ht="30" x14ac:dyDescent="0.25">
      <c r="A26" s="2" t="str">
        <f t="shared" si="0"/>
        <v>2020-10-25</v>
      </c>
      <c r="B26" s="2" t="str">
        <f>"1830"</f>
        <v>1830</v>
      </c>
      <c r="C26" t="s">
        <v>68</v>
      </c>
      <c r="E26" s="2" t="str">
        <f>"2020"</f>
        <v>2020</v>
      </c>
      <c r="F26" s="2">
        <v>22</v>
      </c>
      <c r="G26" s="2" t="s">
        <v>51</v>
      </c>
      <c r="J26" s="5" t="s">
        <v>444</v>
      </c>
      <c r="K26" s="3" t="s">
        <v>69</v>
      </c>
      <c r="L26" s="2">
        <v>2020</v>
      </c>
      <c r="M26" s="2" t="s">
        <v>25</v>
      </c>
      <c r="N26" s="2" t="s">
        <v>371</v>
      </c>
    </row>
    <row r="27" spans="1:14" ht="60" x14ac:dyDescent="0.25">
      <c r="A27" s="2" t="str">
        <f t="shared" si="0"/>
        <v>2020-10-25</v>
      </c>
      <c r="B27" s="2" t="str">
        <f>"1900"</f>
        <v>1900</v>
      </c>
      <c r="C27" t="s">
        <v>70</v>
      </c>
      <c r="D27" s="1" t="s">
        <v>73</v>
      </c>
      <c r="E27" s="2" t="str">
        <f>"02"</f>
        <v>02</v>
      </c>
      <c r="F27" s="2">
        <v>3</v>
      </c>
      <c r="G27" s="2" t="s">
        <v>13</v>
      </c>
      <c r="H27" s="2" t="s">
        <v>71</v>
      </c>
      <c r="I27" s="2" t="s">
        <v>15</v>
      </c>
      <c r="J27" s="5" t="s">
        <v>445</v>
      </c>
      <c r="K27" s="3" t="s">
        <v>72</v>
      </c>
      <c r="L27" s="2">
        <v>2014</v>
      </c>
      <c r="M27" s="2" t="s">
        <v>67</v>
      </c>
      <c r="N27" s="2" t="s">
        <v>372</v>
      </c>
    </row>
    <row r="28" spans="1:14" ht="45" x14ac:dyDescent="0.25">
      <c r="A28" s="2" t="str">
        <f t="shared" si="0"/>
        <v>2020-10-25</v>
      </c>
      <c r="B28" s="2" t="str">
        <f>"1930"</f>
        <v>1930</v>
      </c>
      <c r="C28" t="s">
        <v>74</v>
      </c>
      <c r="E28" s="2" t="str">
        <f>"2020"</f>
        <v>2020</v>
      </c>
      <c r="F28" s="2">
        <v>210</v>
      </c>
      <c r="G28" s="2" t="s">
        <v>51</v>
      </c>
      <c r="J28" s="4"/>
      <c r="K28" s="3" t="s">
        <v>75</v>
      </c>
      <c r="L28" s="2">
        <v>2020</v>
      </c>
      <c r="M28" s="2" t="s">
        <v>16</v>
      </c>
      <c r="N28" s="2" t="s">
        <v>373</v>
      </c>
    </row>
    <row r="29" spans="1:14" ht="75" x14ac:dyDescent="0.25">
      <c r="A29" s="2" t="str">
        <f t="shared" si="0"/>
        <v>2020-10-25</v>
      </c>
      <c r="B29" s="2" t="str">
        <f>"1935"</f>
        <v>1935</v>
      </c>
      <c r="C29" t="s">
        <v>76</v>
      </c>
      <c r="E29" s="2" t="str">
        <f>"2011"</f>
        <v>2011</v>
      </c>
      <c r="F29" s="2">
        <v>0</v>
      </c>
      <c r="G29" s="2" t="s">
        <v>77</v>
      </c>
      <c r="H29" s="2" t="s">
        <v>71</v>
      </c>
      <c r="I29" s="2" t="s">
        <v>15</v>
      </c>
      <c r="J29" s="5" t="s">
        <v>465</v>
      </c>
      <c r="K29" s="3" t="s">
        <v>78</v>
      </c>
      <c r="L29" s="2">
        <v>2011</v>
      </c>
      <c r="M29" s="2" t="s">
        <v>31</v>
      </c>
      <c r="N29" s="2" t="s">
        <v>374</v>
      </c>
    </row>
    <row r="30" spans="1:14" ht="75" x14ac:dyDescent="0.25">
      <c r="A30" s="2" t="str">
        <f t="shared" si="0"/>
        <v>2020-10-25</v>
      </c>
      <c r="B30" s="2" t="str">
        <f>"2035"</f>
        <v>2035</v>
      </c>
      <c r="C30" t="s">
        <v>79</v>
      </c>
      <c r="E30" s="2" t="str">
        <f>"00"</f>
        <v>00</v>
      </c>
      <c r="F30" s="2">
        <v>0</v>
      </c>
      <c r="G30" s="2" t="s">
        <v>77</v>
      </c>
      <c r="J30" s="5" t="s">
        <v>446</v>
      </c>
      <c r="K30" s="1" t="s">
        <v>432</v>
      </c>
      <c r="L30" s="2">
        <v>2018</v>
      </c>
      <c r="M30" s="2" t="s">
        <v>41</v>
      </c>
      <c r="N30" s="2" t="s">
        <v>375</v>
      </c>
    </row>
    <row r="31" spans="1:14" ht="45" x14ac:dyDescent="0.25">
      <c r="A31" s="2" t="str">
        <f t="shared" si="0"/>
        <v>2020-10-25</v>
      </c>
      <c r="B31" s="2" t="str">
        <f>"2135"</f>
        <v>2135</v>
      </c>
      <c r="C31" t="s">
        <v>80</v>
      </c>
      <c r="E31" s="2" t="str">
        <f>" "</f>
        <v xml:space="preserve"> </v>
      </c>
      <c r="F31" s="2">
        <v>0</v>
      </c>
      <c r="G31" s="2" t="s">
        <v>13</v>
      </c>
      <c r="I31" s="2" t="s">
        <v>15</v>
      </c>
      <c r="J31" s="5" t="s">
        <v>446</v>
      </c>
      <c r="K31" s="3" t="s">
        <v>81</v>
      </c>
      <c r="L31" s="2">
        <v>2017</v>
      </c>
      <c r="M31" s="2" t="s">
        <v>25</v>
      </c>
      <c r="N31" s="2" t="s">
        <v>376</v>
      </c>
    </row>
    <row r="32" spans="1:14" ht="75" x14ac:dyDescent="0.25">
      <c r="A32" s="2" t="str">
        <f t="shared" si="0"/>
        <v>2020-10-25</v>
      </c>
      <c r="B32" s="2" t="str">
        <f>"2305"</f>
        <v>2305</v>
      </c>
      <c r="C32" t="s">
        <v>82</v>
      </c>
      <c r="D32" s="1" t="s">
        <v>84</v>
      </c>
      <c r="E32" s="2" t="str">
        <f>"2020"</f>
        <v>2020</v>
      </c>
      <c r="F32" s="2">
        <v>31</v>
      </c>
      <c r="G32" s="2" t="s">
        <v>51</v>
      </c>
      <c r="I32" s="2" t="s">
        <v>15</v>
      </c>
      <c r="J32" s="4"/>
      <c r="K32" s="3" t="s">
        <v>83</v>
      </c>
      <c r="L32" s="2">
        <v>2020</v>
      </c>
      <c r="M32" s="2" t="s">
        <v>16</v>
      </c>
      <c r="N32" s="2" t="s">
        <v>374</v>
      </c>
    </row>
    <row r="33" spans="1:14" ht="75" x14ac:dyDescent="0.25">
      <c r="A33" s="2" t="str">
        <f t="shared" si="0"/>
        <v>2020-10-25</v>
      </c>
      <c r="B33" s="2" t="str">
        <f>"2405"</f>
        <v>2405</v>
      </c>
      <c r="C33" t="s">
        <v>85</v>
      </c>
      <c r="E33" s="2" t="str">
        <f>" "</f>
        <v xml:space="preserve"> </v>
      </c>
      <c r="F33" s="2">
        <v>0</v>
      </c>
      <c r="G33" s="2" t="s">
        <v>18</v>
      </c>
      <c r="I33" s="2" t="s">
        <v>15</v>
      </c>
      <c r="J33" s="4"/>
      <c r="K33" s="3" t="s">
        <v>86</v>
      </c>
      <c r="L33" s="2">
        <v>2019</v>
      </c>
      <c r="M33" s="2" t="s">
        <v>16</v>
      </c>
      <c r="N33" s="2" t="s">
        <v>357</v>
      </c>
    </row>
    <row r="34" spans="1:14" ht="75" x14ac:dyDescent="0.25">
      <c r="A34" s="2" t="str">
        <f t="shared" si="0"/>
        <v>2020-10-25</v>
      </c>
      <c r="B34" s="2" t="str">
        <f>"2430"</f>
        <v>2430</v>
      </c>
      <c r="C34" t="s">
        <v>85</v>
      </c>
      <c r="E34" s="2" t="str">
        <f>" "</f>
        <v xml:space="preserve"> </v>
      </c>
      <c r="F34" s="2">
        <v>0</v>
      </c>
      <c r="G34" s="2" t="s">
        <v>13</v>
      </c>
      <c r="H34" s="2" t="s">
        <v>22</v>
      </c>
      <c r="I34" s="2" t="s">
        <v>15</v>
      </c>
      <c r="J34" s="4"/>
      <c r="K34" s="3" t="s">
        <v>86</v>
      </c>
      <c r="L34" s="2">
        <v>2019</v>
      </c>
      <c r="M34" s="2" t="s">
        <v>16</v>
      </c>
      <c r="N34" s="2" t="s">
        <v>377</v>
      </c>
    </row>
    <row r="35" spans="1:14" ht="60" x14ac:dyDescent="0.25">
      <c r="A35" s="2" t="str">
        <f t="shared" si="0"/>
        <v>2020-10-25</v>
      </c>
      <c r="B35" s="2" t="str">
        <f>"2500"</f>
        <v>2500</v>
      </c>
      <c r="C35" t="s">
        <v>12</v>
      </c>
      <c r="E35" s="2" t="str">
        <f>"03"</f>
        <v>03</v>
      </c>
      <c r="F35" s="2">
        <v>12</v>
      </c>
      <c r="G35" s="2" t="s">
        <v>13</v>
      </c>
      <c r="I35" s="2" t="s">
        <v>15</v>
      </c>
      <c r="J35" s="4"/>
      <c r="K35" s="3" t="s">
        <v>14</v>
      </c>
      <c r="L35" s="2">
        <v>2012</v>
      </c>
      <c r="M35" s="2" t="s">
        <v>16</v>
      </c>
      <c r="N35" s="2" t="s">
        <v>375</v>
      </c>
    </row>
    <row r="36" spans="1:14" ht="60" x14ac:dyDescent="0.25">
      <c r="A36" s="2" t="str">
        <f t="shared" si="0"/>
        <v>2020-10-25</v>
      </c>
      <c r="B36" s="2" t="str">
        <f>"2600"</f>
        <v>2600</v>
      </c>
      <c r="C36" t="s">
        <v>12</v>
      </c>
      <c r="E36" s="2" t="str">
        <f>"03"</f>
        <v>03</v>
      </c>
      <c r="F36" s="2">
        <v>12</v>
      </c>
      <c r="G36" s="2" t="s">
        <v>13</v>
      </c>
      <c r="I36" s="2" t="s">
        <v>15</v>
      </c>
      <c r="J36" s="4"/>
      <c r="K36" s="3" t="s">
        <v>14</v>
      </c>
      <c r="L36" s="2">
        <v>2012</v>
      </c>
      <c r="M36" s="2" t="s">
        <v>16</v>
      </c>
      <c r="N36" s="2" t="s">
        <v>375</v>
      </c>
    </row>
    <row r="37" spans="1:14" ht="60" x14ac:dyDescent="0.25">
      <c r="A37" s="2" t="str">
        <f t="shared" si="0"/>
        <v>2020-10-25</v>
      </c>
      <c r="B37" s="2" t="str">
        <f>"2700"</f>
        <v>2700</v>
      </c>
      <c r="C37" t="s">
        <v>12</v>
      </c>
      <c r="E37" s="2" t="str">
        <f>"03"</f>
        <v>03</v>
      </c>
      <c r="F37" s="2">
        <v>12</v>
      </c>
      <c r="G37" s="2" t="s">
        <v>13</v>
      </c>
      <c r="I37" s="2" t="s">
        <v>15</v>
      </c>
      <c r="J37" s="4"/>
      <c r="K37" s="3" t="s">
        <v>14</v>
      </c>
      <c r="L37" s="2">
        <v>2012</v>
      </c>
      <c r="M37" s="2" t="s">
        <v>16</v>
      </c>
      <c r="N37" s="2" t="s">
        <v>375</v>
      </c>
    </row>
    <row r="38" spans="1:14" ht="60" x14ac:dyDescent="0.25">
      <c r="A38" s="2" t="str">
        <f t="shared" si="0"/>
        <v>2020-10-25</v>
      </c>
      <c r="B38" s="2" t="str">
        <f>"2800"</f>
        <v>2800</v>
      </c>
      <c r="C38" t="s">
        <v>12</v>
      </c>
      <c r="E38" s="2" t="str">
        <f>"03"</f>
        <v>03</v>
      </c>
      <c r="F38" s="2">
        <v>12</v>
      </c>
      <c r="G38" s="2" t="s">
        <v>13</v>
      </c>
      <c r="I38" s="2" t="s">
        <v>15</v>
      </c>
      <c r="J38" s="4"/>
      <c r="K38" s="3" t="s">
        <v>14</v>
      </c>
      <c r="L38" s="2">
        <v>2012</v>
      </c>
      <c r="M38" s="2" t="s">
        <v>16</v>
      </c>
      <c r="N38" s="2" t="s">
        <v>375</v>
      </c>
    </row>
    <row r="39" spans="1:14" ht="60" x14ac:dyDescent="0.25">
      <c r="A39" s="2" t="str">
        <f t="shared" ref="A39:A83" si="2">"2020-10-26"</f>
        <v>2020-10-26</v>
      </c>
      <c r="B39" s="2" t="str">
        <f>"0500"</f>
        <v>0500</v>
      </c>
      <c r="C39" t="s">
        <v>12</v>
      </c>
      <c r="E39" s="2" t="str">
        <f>"03"</f>
        <v>03</v>
      </c>
      <c r="F39" s="2">
        <v>12</v>
      </c>
      <c r="G39" s="2" t="s">
        <v>13</v>
      </c>
      <c r="I39" s="2" t="s">
        <v>15</v>
      </c>
      <c r="J39" s="4"/>
      <c r="K39" s="3" t="s">
        <v>14</v>
      </c>
      <c r="L39" s="2">
        <v>2012</v>
      </c>
      <c r="M39" s="2" t="s">
        <v>16</v>
      </c>
      <c r="N39" s="2" t="s">
        <v>368</v>
      </c>
    </row>
    <row r="40" spans="1:14" ht="30" x14ac:dyDescent="0.25">
      <c r="A40" s="2" t="str">
        <f t="shared" si="2"/>
        <v>2020-10-26</v>
      </c>
      <c r="B40" s="2" t="str">
        <f>"0600"</f>
        <v>0600</v>
      </c>
      <c r="C40" t="s">
        <v>17</v>
      </c>
      <c r="D40" s="1" t="s">
        <v>87</v>
      </c>
      <c r="E40" s="2" t="str">
        <f>"01"</f>
        <v>01</v>
      </c>
      <c r="F40" s="2">
        <v>10</v>
      </c>
      <c r="G40" s="2" t="s">
        <v>18</v>
      </c>
      <c r="I40" s="2" t="s">
        <v>15</v>
      </c>
      <c r="J40" s="4"/>
      <c r="K40" s="3" t="s">
        <v>19</v>
      </c>
      <c r="L40" s="2">
        <v>2014</v>
      </c>
      <c r="M40" s="2" t="s">
        <v>16</v>
      </c>
      <c r="N40" s="2" t="s">
        <v>357</v>
      </c>
    </row>
    <row r="41" spans="1:14" ht="45" x14ac:dyDescent="0.25">
      <c r="A41" s="2" t="str">
        <f t="shared" si="2"/>
        <v>2020-10-26</v>
      </c>
      <c r="B41" s="2" t="str">
        <f>"0626"</f>
        <v>0626</v>
      </c>
      <c r="C41" t="s">
        <v>21</v>
      </c>
      <c r="D41" s="1" t="s">
        <v>89</v>
      </c>
      <c r="E41" s="2" t="str">
        <f>"01"</f>
        <v>01</v>
      </c>
      <c r="F41" s="2">
        <v>9</v>
      </c>
      <c r="G41" s="2" t="s">
        <v>18</v>
      </c>
      <c r="I41" s="2" t="s">
        <v>15</v>
      </c>
      <c r="J41" s="4"/>
      <c r="K41" s="3" t="s">
        <v>88</v>
      </c>
      <c r="L41" s="2">
        <v>2018</v>
      </c>
      <c r="M41" s="2" t="s">
        <v>25</v>
      </c>
      <c r="N41" s="2" t="s">
        <v>358</v>
      </c>
    </row>
    <row r="42" spans="1:14" ht="90" x14ac:dyDescent="0.25">
      <c r="A42" s="2" t="str">
        <f t="shared" si="2"/>
        <v>2020-10-26</v>
      </c>
      <c r="B42" s="2" t="str">
        <f>"0653"</f>
        <v>0653</v>
      </c>
      <c r="C42" t="s">
        <v>26</v>
      </c>
      <c r="D42" s="1" t="s">
        <v>91</v>
      </c>
      <c r="E42" s="2" t="str">
        <f>"02"</f>
        <v>02</v>
      </c>
      <c r="F42" s="2">
        <v>16</v>
      </c>
      <c r="G42" s="2" t="s">
        <v>13</v>
      </c>
      <c r="I42" s="2" t="s">
        <v>15</v>
      </c>
      <c r="J42" s="4"/>
      <c r="K42" s="3" t="s">
        <v>90</v>
      </c>
      <c r="L42" s="2">
        <v>2013</v>
      </c>
      <c r="M42" s="2" t="s">
        <v>28</v>
      </c>
      <c r="N42" s="2" t="s">
        <v>357</v>
      </c>
    </row>
    <row r="43" spans="1:14" ht="60" x14ac:dyDescent="0.25">
      <c r="A43" s="2" t="str">
        <f t="shared" si="2"/>
        <v>2020-10-26</v>
      </c>
      <c r="B43" s="2" t="str">
        <f>"0722"</f>
        <v>0722</v>
      </c>
      <c r="C43" t="s">
        <v>29</v>
      </c>
      <c r="E43" s="2" t="str">
        <f>"03"</f>
        <v>03</v>
      </c>
      <c r="F43" s="2">
        <v>18</v>
      </c>
      <c r="G43" s="2" t="s">
        <v>18</v>
      </c>
      <c r="I43" s="2" t="s">
        <v>15</v>
      </c>
      <c r="J43" s="4"/>
      <c r="K43" s="3" t="s">
        <v>30</v>
      </c>
      <c r="L43" s="2">
        <v>2015</v>
      </c>
      <c r="M43" s="2" t="s">
        <v>31</v>
      </c>
      <c r="N43" s="2" t="s">
        <v>360</v>
      </c>
    </row>
    <row r="44" spans="1:14" ht="75" x14ac:dyDescent="0.25">
      <c r="A44" s="2" t="str">
        <f t="shared" si="2"/>
        <v>2020-10-26</v>
      </c>
      <c r="B44" s="2" t="str">
        <f>"0736"</f>
        <v>0736</v>
      </c>
      <c r="C44" t="s">
        <v>32</v>
      </c>
      <c r="D44" s="1" t="s">
        <v>93</v>
      </c>
      <c r="E44" s="2" t="str">
        <f>"02"</f>
        <v>02</v>
      </c>
      <c r="F44" s="2">
        <v>12</v>
      </c>
      <c r="G44" s="2" t="s">
        <v>18</v>
      </c>
      <c r="I44" s="2" t="s">
        <v>15</v>
      </c>
      <c r="J44" s="4"/>
      <c r="K44" s="3" t="s">
        <v>92</v>
      </c>
      <c r="L44" s="2">
        <v>2019</v>
      </c>
      <c r="M44" s="2" t="s">
        <v>31</v>
      </c>
      <c r="N44" s="2" t="s">
        <v>361</v>
      </c>
    </row>
    <row r="45" spans="1:14" ht="60" x14ac:dyDescent="0.25">
      <c r="A45" s="2" t="str">
        <f t="shared" si="2"/>
        <v>2020-10-26</v>
      </c>
      <c r="B45" s="2" t="str">
        <f>"0801"</f>
        <v>0801</v>
      </c>
      <c r="C45" t="s">
        <v>35</v>
      </c>
      <c r="E45" s="2" t="str">
        <f>"01"</f>
        <v>01</v>
      </c>
      <c r="F45" s="2">
        <v>30</v>
      </c>
      <c r="G45" s="2" t="s">
        <v>18</v>
      </c>
      <c r="I45" s="2" t="s">
        <v>15</v>
      </c>
      <c r="J45" s="4"/>
      <c r="K45" s="3" t="s">
        <v>36</v>
      </c>
      <c r="L45" s="2">
        <v>0</v>
      </c>
      <c r="M45" s="2" t="s">
        <v>25</v>
      </c>
      <c r="N45" s="2" t="s">
        <v>362</v>
      </c>
    </row>
    <row r="46" spans="1:14" ht="75" x14ac:dyDescent="0.25">
      <c r="A46" s="2" t="str">
        <f t="shared" si="2"/>
        <v>2020-10-26</v>
      </c>
      <c r="B46" s="2" t="str">
        <f>"0814"</f>
        <v>0814</v>
      </c>
      <c r="C46" t="s">
        <v>37</v>
      </c>
      <c r="E46" s="2" t="str">
        <f>"01"</f>
        <v>01</v>
      </c>
      <c r="F46" s="2">
        <v>2</v>
      </c>
      <c r="G46" s="2" t="s">
        <v>18</v>
      </c>
      <c r="I46" s="2" t="s">
        <v>15</v>
      </c>
      <c r="J46" s="4"/>
      <c r="K46" s="3" t="s">
        <v>38</v>
      </c>
      <c r="L46" s="2">
        <v>0</v>
      </c>
      <c r="M46" s="2" t="s">
        <v>16</v>
      </c>
      <c r="N46" s="2" t="s">
        <v>363</v>
      </c>
    </row>
    <row r="47" spans="1:14" ht="75" x14ac:dyDescent="0.25">
      <c r="A47" s="2" t="str">
        <f t="shared" si="2"/>
        <v>2020-10-26</v>
      </c>
      <c r="B47" s="2" t="str">
        <f>"0819"</f>
        <v>0819</v>
      </c>
      <c r="C47" t="s">
        <v>39</v>
      </c>
      <c r="E47" s="2" t="str">
        <f>"01"</f>
        <v>01</v>
      </c>
      <c r="F47" s="2">
        <v>15</v>
      </c>
      <c r="G47" s="2" t="s">
        <v>18</v>
      </c>
      <c r="I47" s="2" t="s">
        <v>15</v>
      </c>
      <c r="J47" s="4"/>
      <c r="K47" s="3" t="s">
        <v>40</v>
      </c>
      <c r="L47" s="2">
        <v>2017</v>
      </c>
      <c r="M47" s="2" t="s">
        <v>41</v>
      </c>
      <c r="N47" s="2" t="s">
        <v>364</v>
      </c>
    </row>
    <row r="48" spans="1:14" ht="90" x14ac:dyDescent="0.25">
      <c r="A48" s="2" t="str">
        <f t="shared" si="2"/>
        <v>2020-10-26</v>
      </c>
      <c r="B48" s="2" t="str">
        <f>"0822"</f>
        <v>0822</v>
      </c>
      <c r="C48" t="s">
        <v>42</v>
      </c>
      <c r="E48" s="2" t="str">
        <f>"02"</f>
        <v>02</v>
      </c>
      <c r="F48" s="2">
        <v>12</v>
      </c>
      <c r="G48" s="2" t="s">
        <v>18</v>
      </c>
      <c r="I48" s="2" t="s">
        <v>15</v>
      </c>
      <c r="J48" s="4"/>
      <c r="K48" s="3" t="s">
        <v>43</v>
      </c>
      <c r="L48" s="2">
        <v>2009</v>
      </c>
      <c r="M48" s="2" t="s">
        <v>25</v>
      </c>
      <c r="N48" s="2" t="s">
        <v>361</v>
      </c>
    </row>
    <row r="49" spans="1:14" ht="90" x14ac:dyDescent="0.25">
      <c r="A49" s="2" t="str">
        <f t="shared" si="2"/>
        <v>2020-10-26</v>
      </c>
      <c r="B49" s="2" t="str">
        <f>"0847"</f>
        <v>0847</v>
      </c>
      <c r="C49" t="s">
        <v>44</v>
      </c>
      <c r="D49" s="1" t="s">
        <v>94</v>
      </c>
      <c r="E49" s="2" t="str">
        <f>"01"</f>
        <v>01</v>
      </c>
      <c r="F49" s="2">
        <v>21</v>
      </c>
      <c r="G49" s="2" t="s">
        <v>18</v>
      </c>
      <c r="I49" s="2" t="s">
        <v>15</v>
      </c>
      <c r="J49" s="4"/>
      <c r="K49" s="3" t="s">
        <v>45</v>
      </c>
      <c r="L49" s="2">
        <v>2005</v>
      </c>
      <c r="M49" s="2" t="s">
        <v>25</v>
      </c>
      <c r="N49" s="2" t="s">
        <v>359</v>
      </c>
    </row>
    <row r="50" spans="1:14" ht="45" x14ac:dyDescent="0.25">
      <c r="A50" s="2" t="str">
        <f t="shared" si="2"/>
        <v>2020-10-26</v>
      </c>
      <c r="B50" s="2" t="str">
        <f>"0909"</f>
        <v>0909</v>
      </c>
      <c r="C50" t="s">
        <v>46</v>
      </c>
      <c r="D50" s="1" t="s">
        <v>413</v>
      </c>
      <c r="E50" s="2" t="str">
        <f>"01"</f>
        <v>01</v>
      </c>
      <c r="F50" s="2">
        <v>1</v>
      </c>
      <c r="G50" s="2" t="s">
        <v>18</v>
      </c>
      <c r="I50" s="2" t="s">
        <v>15</v>
      </c>
      <c r="J50" s="4"/>
      <c r="K50" s="3" t="s">
        <v>95</v>
      </c>
      <c r="L50" s="2">
        <v>2007</v>
      </c>
      <c r="M50" s="2" t="s">
        <v>16</v>
      </c>
      <c r="N50" s="2" t="s">
        <v>361</v>
      </c>
    </row>
    <row r="51" spans="1:14" ht="75" x14ac:dyDescent="0.25">
      <c r="A51" s="2" t="str">
        <f t="shared" si="2"/>
        <v>2020-10-26</v>
      </c>
      <c r="B51" s="2" t="str">
        <f>"0934"</f>
        <v>0934</v>
      </c>
      <c r="C51" t="s">
        <v>48</v>
      </c>
      <c r="E51" s="2" t="str">
        <f>"01"</f>
        <v>01</v>
      </c>
      <c r="F51" s="2">
        <v>2</v>
      </c>
      <c r="G51" s="2" t="s">
        <v>13</v>
      </c>
      <c r="I51" s="2" t="s">
        <v>15</v>
      </c>
      <c r="J51" s="4"/>
      <c r="K51" s="3" t="s">
        <v>49</v>
      </c>
      <c r="L51" s="2">
        <v>2014</v>
      </c>
      <c r="M51" s="2" t="s">
        <v>25</v>
      </c>
      <c r="N51" s="2" t="s">
        <v>358</v>
      </c>
    </row>
    <row r="52" spans="1:14" ht="45" x14ac:dyDescent="0.25">
      <c r="A52" s="2" t="str">
        <f t="shared" si="2"/>
        <v>2020-10-26</v>
      </c>
      <c r="B52" s="2" t="str">
        <f>"1000"</f>
        <v>1000</v>
      </c>
      <c r="C52" t="s">
        <v>80</v>
      </c>
      <c r="E52" s="2" t="str">
        <f>" "</f>
        <v xml:space="preserve"> </v>
      </c>
      <c r="F52" s="2">
        <v>0</v>
      </c>
      <c r="G52" s="2" t="s">
        <v>13</v>
      </c>
      <c r="I52" s="2" t="s">
        <v>15</v>
      </c>
      <c r="J52" s="4"/>
      <c r="K52" s="3" t="s">
        <v>81</v>
      </c>
      <c r="L52" s="2">
        <v>2017</v>
      </c>
      <c r="M52" s="2" t="s">
        <v>25</v>
      </c>
      <c r="N52" s="2" t="s">
        <v>376</v>
      </c>
    </row>
    <row r="53" spans="1:14" ht="60" x14ac:dyDescent="0.25">
      <c r="A53" s="2" t="str">
        <f t="shared" si="2"/>
        <v>2020-10-26</v>
      </c>
      <c r="B53" s="2" t="str">
        <f>"1130"</f>
        <v>1130</v>
      </c>
      <c r="C53" t="s">
        <v>96</v>
      </c>
      <c r="E53" s="2" t="str">
        <f>"00"</f>
        <v>00</v>
      </c>
      <c r="F53" s="2">
        <v>0</v>
      </c>
      <c r="G53" s="2" t="s">
        <v>13</v>
      </c>
      <c r="I53" s="2" t="s">
        <v>15</v>
      </c>
      <c r="J53" s="4"/>
      <c r="K53" s="3" t="s">
        <v>97</v>
      </c>
      <c r="L53" s="2">
        <v>1988</v>
      </c>
      <c r="M53" s="2" t="s">
        <v>16</v>
      </c>
      <c r="N53" s="2" t="s">
        <v>378</v>
      </c>
    </row>
    <row r="54" spans="1:14" ht="75" x14ac:dyDescent="0.25">
      <c r="A54" s="2" t="str">
        <f t="shared" si="2"/>
        <v>2020-10-26</v>
      </c>
      <c r="B54" s="2" t="str">
        <f>"1200"</f>
        <v>1200</v>
      </c>
      <c r="C54" t="s">
        <v>414</v>
      </c>
      <c r="E54" s="2" t="str">
        <f>"00"</f>
        <v>00</v>
      </c>
      <c r="F54" s="2">
        <v>0</v>
      </c>
      <c r="G54" s="2" t="s">
        <v>77</v>
      </c>
      <c r="I54" s="2" t="s">
        <v>15</v>
      </c>
      <c r="J54" s="4"/>
      <c r="K54" s="1" t="s">
        <v>432</v>
      </c>
      <c r="L54" s="2">
        <v>2018</v>
      </c>
      <c r="M54" s="2" t="s">
        <v>41</v>
      </c>
      <c r="N54" s="2" t="s">
        <v>375</v>
      </c>
    </row>
    <row r="55" spans="1:14" ht="75" x14ac:dyDescent="0.25">
      <c r="A55" s="2" t="str">
        <f t="shared" si="2"/>
        <v>2020-10-26</v>
      </c>
      <c r="B55" s="2" t="str">
        <f>"1300"</f>
        <v>1300</v>
      </c>
      <c r="C55" t="s">
        <v>76</v>
      </c>
      <c r="E55" s="2" t="str">
        <f>"2011"</f>
        <v>2011</v>
      </c>
      <c r="F55" s="2">
        <v>0</v>
      </c>
      <c r="G55" s="2" t="s">
        <v>77</v>
      </c>
      <c r="H55" s="2" t="s">
        <v>71</v>
      </c>
      <c r="I55" s="2" t="s">
        <v>15</v>
      </c>
      <c r="J55" s="4"/>
      <c r="K55" s="3" t="s">
        <v>78</v>
      </c>
      <c r="L55" s="2">
        <v>2011</v>
      </c>
      <c r="M55" s="2" t="s">
        <v>31</v>
      </c>
      <c r="N55" s="2" t="s">
        <v>374</v>
      </c>
    </row>
    <row r="56" spans="1:14" ht="60" x14ac:dyDescent="0.25">
      <c r="A56" s="2" t="str">
        <f t="shared" si="2"/>
        <v>2020-10-26</v>
      </c>
      <c r="B56" s="2" t="str">
        <f>"1400"</f>
        <v>1400</v>
      </c>
      <c r="C56" t="s">
        <v>70</v>
      </c>
      <c r="D56" s="1" t="s">
        <v>73</v>
      </c>
      <c r="E56" s="2" t="str">
        <f>"02"</f>
        <v>02</v>
      </c>
      <c r="F56" s="2">
        <v>3</v>
      </c>
      <c r="G56" s="2" t="s">
        <v>13</v>
      </c>
      <c r="H56" s="2" t="s">
        <v>71</v>
      </c>
      <c r="I56" s="2" t="s">
        <v>15</v>
      </c>
      <c r="J56" s="4"/>
      <c r="K56" s="3" t="s">
        <v>72</v>
      </c>
      <c r="L56" s="2">
        <v>2014</v>
      </c>
      <c r="M56" s="2" t="s">
        <v>67</v>
      </c>
      <c r="N56" s="2" t="s">
        <v>372</v>
      </c>
    </row>
    <row r="57" spans="1:14" ht="45" x14ac:dyDescent="0.25">
      <c r="A57" s="2" t="str">
        <f t="shared" si="2"/>
        <v>2020-10-26</v>
      </c>
      <c r="B57" s="2" t="str">
        <f>"1430"</f>
        <v>1430</v>
      </c>
      <c r="C57" t="s">
        <v>65</v>
      </c>
      <c r="E57" s="2" t="str">
        <f>"01"</f>
        <v>01</v>
      </c>
      <c r="F57" s="2">
        <v>27</v>
      </c>
      <c r="G57" s="2" t="s">
        <v>51</v>
      </c>
      <c r="J57" s="4"/>
      <c r="K57" s="3" t="s">
        <v>66</v>
      </c>
      <c r="L57" s="2">
        <v>2020</v>
      </c>
      <c r="M57" s="2" t="s">
        <v>67</v>
      </c>
      <c r="N57" s="2" t="s">
        <v>361</v>
      </c>
    </row>
    <row r="58" spans="1:14" ht="75" x14ac:dyDescent="0.25">
      <c r="A58" s="2" t="str">
        <f t="shared" si="2"/>
        <v>2020-10-26</v>
      </c>
      <c r="B58" s="2" t="str">
        <f>"1500"</f>
        <v>1500</v>
      </c>
      <c r="C58" t="s">
        <v>26</v>
      </c>
      <c r="D58" s="1" t="s">
        <v>99</v>
      </c>
      <c r="E58" s="2" t="str">
        <f>"02"</f>
        <v>02</v>
      </c>
      <c r="F58" s="2">
        <v>6</v>
      </c>
      <c r="G58" s="2" t="s">
        <v>13</v>
      </c>
      <c r="I58" s="2" t="s">
        <v>15</v>
      </c>
      <c r="J58" s="4"/>
      <c r="K58" s="3" t="s">
        <v>98</v>
      </c>
      <c r="L58" s="2">
        <v>2013</v>
      </c>
      <c r="M58" s="2" t="s">
        <v>28</v>
      </c>
      <c r="N58" s="2" t="s">
        <v>359</v>
      </c>
    </row>
    <row r="59" spans="1:14" ht="45" x14ac:dyDescent="0.25">
      <c r="A59" s="2" t="str">
        <f t="shared" si="2"/>
        <v>2020-10-26</v>
      </c>
      <c r="B59" s="2" t="str">
        <f>"1526"</f>
        <v>1526</v>
      </c>
      <c r="C59" t="s">
        <v>100</v>
      </c>
      <c r="D59" s="1" t="s">
        <v>102</v>
      </c>
      <c r="E59" s="2" t="str">
        <f>"2012"</f>
        <v>2012</v>
      </c>
      <c r="F59" s="2">
        <v>3</v>
      </c>
      <c r="G59" s="2" t="s">
        <v>18</v>
      </c>
      <c r="I59" s="2" t="s">
        <v>15</v>
      </c>
      <c r="J59" s="4"/>
      <c r="K59" s="3" t="s">
        <v>101</v>
      </c>
      <c r="L59" s="2">
        <v>2012</v>
      </c>
      <c r="M59" s="2" t="s">
        <v>16</v>
      </c>
      <c r="N59" s="2" t="s">
        <v>361</v>
      </c>
    </row>
    <row r="60" spans="1:14" ht="90" x14ac:dyDescent="0.25">
      <c r="A60" s="2" t="str">
        <f t="shared" si="2"/>
        <v>2020-10-26</v>
      </c>
      <c r="B60" s="2" t="str">
        <f>"1555"</f>
        <v>1555</v>
      </c>
      <c r="C60" t="s">
        <v>103</v>
      </c>
      <c r="D60" s="1" t="s">
        <v>105</v>
      </c>
      <c r="E60" s="2" t="str">
        <f>"01"</f>
        <v>01</v>
      </c>
      <c r="F60" s="2">
        <v>16</v>
      </c>
      <c r="G60" s="2" t="s">
        <v>18</v>
      </c>
      <c r="I60" s="2" t="s">
        <v>15</v>
      </c>
      <c r="J60" s="4"/>
      <c r="K60" s="3" t="s">
        <v>104</v>
      </c>
      <c r="L60" s="2">
        <v>2018</v>
      </c>
      <c r="M60" s="2" t="s">
        <v>25</v>
      </c>
      <c r="N60" s="2" t="s">
        <v>379</v>
      </c>
    </row>
    <row r="61" spans="1:14" ht="60" x14ac:dyDescent="0.25">
      <c r="A61" s="2" t="str">
        <f t="shared" si="2"/>
        <v>2020-10-26</v>
      </c>
      <c r="B61" s="2" t="str">
        <f>"1604"</f>
        <v>1604</v>
      </c>
      <c r="C61" t="s">
        <v>21</v>
      </c>
      <c r="D61" s="1" t="s">
        <v>107</v>
      </c>
      <c r="E61" s="2" t="str">
        <f>"01"</f>
        <v>01</v>
      </c>
      <c r="F61" s="2">
        <v>2</v>
      </c>
      <c r="G61" s="2" t="s">
        <v>18</v>
      </c>
      <c r="I61" s="2" t="s">
        <v>15</v>
      </c>
      <c r="J61" s="4"/>
      <c r="K61" s="3" t="s">
        <v>106</v>
      </c>
      <c r="L61" s="2">
        <v>2018</v>
      </c>
      <c r="M61" s="2" t="s">
        <v>25</v>
      </c>
      <c r="N61" s="2" t="s">
        <v>357</v>
      </c>
    </row>
    <row r="62" spans="1:14" ht="45" x14ac:dyDescent="0.25">
      <c r="A62" s="2" t="str">
        <f t="shared" si="2"/>
        <v>2020-10-26</v>
      </c>
      <c r="B62" s="2" t="str">
        <f>"1632"</f>
        <v>1632</v>
      </c>
      <c r="C62" t="s">
        <v>108</v>
      </c>
      <c r="D62" s="1" t="s">
        <v>110</v>
      </c>
      <c r="E62" s="2" t="str">
        <f>"01"</f>
        <v>01</v>
      </c>
      <c r="F62" s="2">
        <v>1</v>
      </c>
      <c r="G62" s="2" t="s">
        <v>13</v>
      </c>
      <c r="H62" s="2" t="s">
        <v>71</v>
      </c>
      <c r="I62" s="2" t="s">
        <v>15</v>
      </c>
      <c r="J62" s="4"/>
      <c r="K62" s="3" t="s">
        <v>109</v>
      </c>
      <c r="L62" s="2">
        <v>0</v>
      </c>
      <c r="M62" s="2" t="s">
        <v>16</v>
      </c>
      <c r="N62" s="2" t="s">
        <v>361</v>
      </c>
    </row>
    <row r="63" spans="1:14" ht="75" x14ac:dyDescent="0.25">
      <c r="A63" s="2" t="str">
        <f t="shared" si="2"/>
        <v>2020-10-26</v>
      </c>
      <c r="B63" s="2" t="str">
        <f>"1700"</f>
        <v>1700</v>
      </c>
      <c r="C63" t="s">
        <v>111</v>
      </c>
      <c r="D63" s="1" t="s">
        <v>415</v>
      </c>
      <c r="E63" s="2" t="str">
        <f>"01"</f>
        <v>01</v>
      </c>
      <c r="F63" s="2">
        <v>9</v>
      </c>
      <c r="G63" s="2" t="s">
        <v>18</v>
      </c>
      <c r="I63" s="2" t="s">
        <v>15</v>
      </c>
      <c r="J63" s="4"/>
      <c r="K63" s="3" t="s">
        <v>112</v>
      </c>
      <c r="L63" s="2">
        <v>1983</v>
      </c>
      <c r="M63" s="2" t="s">
        <v>31</v>
      </c>
      <c r="N63" s="2" t="s">
        <v>361</v>
      </c>
    </row>
    <row r="64" spans="1:14" ht="75" x14ac:dyDescent="0.25">
      <c r="A64" s="2" t="str">
        <f t="shared" si="2"/>
        <v>2020-10-26</v>
      </c>
      <c r="B64" s="2" t="str">
        <f>"1730"</f>
        <v>1730</v>
      </c>
      <c r="C64" t="s">
        <v>111</v>
      </c>
      <c r="D64" s="1" t="s">
        <v>114</v>
      </c>
      <c r="E64" s="2" t="str">
        <f>"01"</f>
        <v>01</v>
      </c>
      <c r="F64" s="2">
        <v>10</v>
      </c>
      <c r="G64" s="2" t="s">
        <v>18</v>
      </c>
      <c r="I64" s="2" t="s">
        <v>15</v>
      </c>
      <c r="J64" s="4"/>
      <c r="K64" s="3" t="s">
        <v>113</v>
      </c>
      <c r="L64" s="2">
        <v>1983</v>
      </c>
      <c r="M64" s="2" t="s">
        <v>31</v>
      </c>
      <c r="N64" s="2" t="s">
        <v>359</v>
      </c>
    </row>
    <row r="65" spans="1:14" ht="75" x14ac:dyDescent="0.25">
      <c r="A65" s="2" t="str">
        <f t="shared" si="2"/>
        <v>2020-10-26</v>
      </c>
      <c r="B65" s="2" t="str">
        <f>"1800"</f>
        <v>1800</v>
      </c>
      <c r="C65" t="s">
        <v>115</v>
      </c>
      <c r="D65" s="1" t="s">
        <v>117</v>
      </c>
      <c r="E65" s="2" t="str">
        <f>"02"</f>
        <v>02</v>
      </c>
      <c r="F65" s="2">
        <v>10</v>
      </c>
      <c r="G65" s="2" t="s">
        <v>18</v>
      </c>
      <c r="I65" s="2" t="s">
        <v>15</v>
      </c>
      <c r="J65" s="4"/>
      <c r="K65" s="3" t="s">
        <v>116</v>
      </c>
      <c r="L65" s="2">
        <v>2018</v>
      </c>
      <c r="M65" s="2" t="s">
        <v>67</v>
      </c>
      <c r="N65" s="2" t="s">
        <v>359</v>
      </c>
    </row>
    <row r="66" spans="1:14" ht="75" x14ac:dyDescent="0.25">
      <c r="A66" s="2" t="str">
        <f t="shared" si="2"/>
        <v>2020-10-26</v>
      </c>
      <c r="B66" s="2" t="str">
        <f>"1825"</f>
        <v>1825</v>
      </c>
      <c r="C66" t="s">
        <v>118</v>
      </c>
      <c r="E66" s="2" t="str">
        <f>"2020"</f>
        <v>2020</v>
      </c>
      <c r="F66" s="2">
        <v>24</v>
      </c>
      <c r="G66" s="2" t="s">
        <v>51</v>
      </c>
      <c r="I66" s="2" t="s">
        <v>15</v>
      </c>
      <c r="J66" s="4"/>
      <c r="K66" s="3" t="s">
        <v>119</v>
      </c>
      <c r="L66" s="2">
        <v>2020</v>
      </c>
      <c r="M66" s="2" t="s">
        <v>16</v>
      </c>
      <c r="N66" s="2" t="s">
        <v>373</v>
      </c>
    </row>
    <row r="67" spans="1:14" ht="75" x14ac:dyDescent="0.25">
      <c r="A67" s="2" t="str">
        <f t="shared" si="2"/>
        <v>2020-10-26</v>
      </c>
      <c r="B67" s="2" t="str">
        <f>"1830"</f>
        <v>1830</v>
      </c>
      <c r="C67" t="s">
        <v>120</v>
      </c>
      <c r="E67" s="2" t="str">
        <f>"02"</f>
        <v>02</v>
      </c>
      <c r="F67" s="2">
        <v>7</v>
      </c>
      <c r="G67" s="2" t="s">
        <v>13</v>
      </c>
      <c r="I67" s="2" t="s">
        <v>15</v>
      </c>
      <c r="J67" s="4"/>
      <c r="K67" s="3" t="s">
        <v>121</v>
      </c>
      <c r="L67" s="2">
        <v>2019</v>
      </c>
      <c r="M67" s="2" t="s">
        <v>16</v>
      </c>
      <c r="N67" s="2" t="s">
        <v>380</v>
      </c>
    </row>
    <row r="68" spans="1:14" ht="90" x14ac:dyDescent="0.25">
      <c r="A68" s="2" t="str">
        <f t="shared" si="2"/>
        <v>2020-10-26</v>
      </c>
      <c r="B68" s="2" t="str">
        <f>"1900"</f>
        <v>1900</v>
      </c>
      <c r="C68" t="s">
        <v>122</v>
      </c>
      <c r="D68" s="1" t="s">
        <v>124</v>
      </c>
      <c r="E68" s="2" t="str">
        <f>"2019"</f>
        <v>2019</v>
      </c>
      <c r="F68" s="2">
        <v>1</v>
      </c>
      <c r="G68" s="2" t="s">
        <v>18</v>
      </c>
      <c r="I68" s="2" t="s">
        <v>15</v>
      </c>
      <c r="J68" s="4"/>
      <c r="K68" s="3" t="s">
        <v>123</v>
      </c>
      <c r="L68" s="2">
        <v>2019</v>
      </c>
      <c r="M68" s="2" t="s">
        <v>16</v>
      </c>
      <c r="N68" s="2" t="s">
        <v>381</v>
      </c>
    </row>
    <row r="69" spans="1:14" ht="90" x14ac:dyDescent="0.25">
      <c r="A69" s="2" t="str">
        <f t="shared" si="2"/>
        <v>2020-10-26</v>
      </c>
      <c r="B69" s="2" t="str">
        <f>"1920"</f>
        <v>1920</v>
      </c>
      <c r="C69" t="s">
        <v>125</v>
      </c>
      <c r="D69" s="1" t="s">
        <v>127</v>
      </c>
      <c r="E69" s="2" t="str">
        <f>"01"</f>
        <v>01</v>
      </c>
      <c r="F69" s="2">
        <v>1</v>
      </c>
      <c r="G69" s="2" t="s">
        <v>18</v>
      </c>
      <c r="I69" s="2" t="s">
        <v>15</v>
      </c>
      <c r="J69" s="4"/>
      <c r="K69" s="3" t="s">
        <v>126</v>
      </c>
      <c r="L69" s="2">
        <v>2013</v>
      </c>
      <c r="M69" s="2" t="s">
        <v>16</v>
      </c>
      <c r="N69" s="2" t="s">
        <v>382</v>
      </c>
    </row>
    <row r="70" spans="1:14" ht="45" x14ac:dyDescent="0.25">
      <c r="A70" s="2" t="str">
        <f t="shared" si="2"/>
        <v>2020-10-26</v>
      </c>
      <c r="B70" s="2" t="str">
        <f>"1925"</f>
        <v>1925</v>
      </c>
      <c r="C70" t="s">
        <v>74</v>
      </c>
      <c r="E70" s="2" t="str">
        <f>"2020"</f>
        <v>2020</v>
      </c>
      <c r="F70" s="2">
        <v>211</v>
      </c>
      <c r="G70" s="2" t="s">
        <v>51</v>
      </c>
      <c r="J70" s="4"/>
      <c r="K70" s="3" t="s">
        <v>75</v>
      </c>
      <c r="L70" s="2">
        <v>2020</v>
      </c>
      <c r="M70" s="2" t="s">
        <v>16</v>
      </c>
      <c r="N70" s="2" t="s">
        <v>373</v>
      </c>
    </row>
    <row r="71" spans="1:14" ht="45" x14ac:dyDescent="0.25">
      <c r="A71" s="2" t="str">
        <f t="shared" si="2"/>
        <v>2020-10-26</v>
      </c>
      <c r="B71" s="2" t="str">
        <f>"1930"</f>
        <v>1930</v>
      </c>
      <c r="C71" t="s">
        <v>128</v>
      </c>
      <c r="D71" s="1" t="s">
        <v>130</v>
      </c>
      <c r="E71" s="2" t="str">
        <f>"01"</f>
        <v>01</v>
      </c>
      <c r="F71" s="2">
        <v>10</v>
      </c>
      <c r="G71" s="2" t="s">
        <v>18</v>
      </c>
      <c r="I71" s="2" t="s">
        <v>15</v>
      </c>
      <c r="J71" s="4"/>
      <c r="K71" s="3" t="s">
        <v>129</v>
      </c>
      <c r="L71" s="2">
        <v>2010</v>
      </c>
      <c r="M71" s="2" t="s">
        <v>16</v>
      </c>
      <c r="N71" s="2" t="s">
        <v>383</v>
      </c>
    </row>
    <row r="72" spans="1:14" ht="75" x14ac:dyDescent="0.25">
      <c r="A72" s="2" t="str">
        <f t="shared" si="2"/>
        <v>2020-10-26</v>
      </c>
      <c r="B72" s="2" t="str">
        <f>"1940"</f>
        <v>1940</v>
      </c>
      <c r="C72" t="s">
        <v>131</v>
      </c>
      <c r="D72" s="1" t="s">
        <v>132</v>
      </c>
      <c r="E72" s="2" t="str">
        <f>"05"</f>
        <v>05</v>
      </c>
      <c r="F72" s="2">
        <v>3</v>
      </c>
      <c r="G72" s="2" t="s">
        <v>13</v>
      </c>
      <c r="J72" s="5" t="s">
        <v>447</v>
      </c>
      <c r="K72" s="3" t="s">
        <v>433</v>
      </c>
      <c r="L72" s="2">
        <v>2014</v>
      </c>
      <c r="M72" s="2" t="s">
        <v>31</v>
      </c>
      <c r="N72" s="2" t="s">
        <v>384</v>
      </c>
    </row>
    <row r="73" spans="1:14" ht="60" x14ac:dyDescent="0.25">
      <c r="A73" s="2" t="str">
        <f t="shared" si="2"/>
        <v>2020-10-26</v>
      </c>
      <c r="B73" s="2" t="str">
        <f>"2030"</f>
        <v>2030</v>
      </c>
      <c r="C73" t="s">
        <v>416</v>
      </c>
      <c r="D73" s="1" t="s">
        <v>417</v>
      </c>
      <c r="E73" s="2" t="str">
        <f>"2019"</f>
        <v>2019</v>
      </c>
      <c r="F73" s="2">
        <v>36</v>
      </c>
      <c r="G73" s="2" t="s">
        <v>77</v>
      </c>
      <c r="J73" s="5" t="s">
        <v>448</v>
      </c>
      <c r="K73" s="3" t="s">
        <v>434</v>
      </c>
      <c r="L73" s="2">
        <v>2019</v>
      </c>
      <c r="M73" s="2" t="s">
        <v>16</v>
      </c>
      <c r="N73" s="2" t="s">
        <v>380</v>
      </c>
    </row>
    <row r="74" spans="1:14" ht="90" x14ac:dyDescent="0.25">
      <c r="A74" s="2" t="str">
        <f t="shared" si="2"/>
        <v>2020-10-26</v>
      </c>
      <c r="B74" s="2" t="str">
        <f>"2130"</f>
        <v>2130</v>
      </c>
      <c r="C74" t="s">
        <v>133</v>
      </c>
      <c r="E74" s="2" t="str">
        <f>"00"</f>
        <v>00</v>
      </c>
      <c r="F74" s="2">
        <v>0</v>
      </c>
      <c r="G74" s="2" t="s">
        <v>18</v>
      </c>
      <c r="H74" s="2" t="s">
        <v>134</v>
      </c>
      <c r="I74" s="2" t="s">
        <v>15</v>
      </c>
      <c r="J74" s="4"/>
      <c r="K74" s="3" t="s">
        <v>135</v>
      </c>
      <c r="L74" s="2">
        <v>2007</v>
      </c>
      <c r="M74" s="2" t="s">
        <v>16</v>
      </c>
      <c r="N74" s="2" t="s">
        <v>385</v>
      </c>
    </row>
    <row r="75" spans="1:14" ht="45" x14ac:dyDescent="0.25">
      <c r="A75" s="2" t="str">
        <f t="shared" si="2"/>
        <v>2020-10-26</v>
      </c>
      <c r="B75" s="2" t="str">
        <f>"2230"</f>
        <v>2230</v>
      </c>
      <c r="C75" t="s">
        <v>74</v>
      </c>
      <c r="E75" s="2" t="str">
        <f>"2020"</f>
        <v>2020</v>
      </c>
      <c r="F75" s="2">
        <v>211</v>
      </c>
      <c r="G75" s="2" t="s">
        <v>51</v>
      </c>
      <c r="J75" s="4"/>
      <c r="K75" s="3" t="s">
        <v>75</v>
      </c>
      <c r="L75" s="2">
        <v>2020</v>
      </c>
      <c r="M75" s="2" t="s">
        <v>16</v>
      </c>
      <c r="N75" s="2" t="s">
        <v>373</v>
      </c>
    </row>
    <row r="76" spans="1:14" ht="75" x14ac:dyDescent="0.25">
      <c r="A76" s="2" t="str">
        <f t="shared" si="2"/>
        <v>2020-10-26</v>
      </c>
      <c r="B76" s="2" t="str">
        <f>"2235"</f>
        <v>2235</v>
      </c>
      <c r="C76" t="s">
        <v>136</v>
      </c>
      <c r="D76" s="1" t="s">
        <v>138</v>
      </c>
      <c r="E76" s="2" t="str">
        <f>"02"</f>
        <v>02</v>
      </c>
      <c r="F76" s="2">
        <v>1</v>
      </c>
      <c r="G76" s="2" t="s">
        <v>18</v>
      </c>
      <c r="I76" s="2" t="s">
        <v>15</v>
      </c>
      <c r="J76" s="4"/>
      <c r="K76" s="3" t="s">
        <v>137</v>
      </c>
      <c r="L76" s="2">
        <v>2007</v>
      </c>
      <c r="M76" s="2" t="s">
        <v>16</v>
      </c>
      <c r="N76" s="2" t="s">
        <v>380</v>
      </c>
    </row>
    <row r="77" spans="1:14" ht="75" x14ac:dyDescent="0.25">
      <c r="A77" s="2" t="str">
        <f t="shared" si="2"/>
        <v>2020-10-26</v>
      </c>
      <c r="B77" s="2" t="str">
        <f>"2305"</f>
        <v>2305</v>
      </c>
      <c r="C77" t="s">
        <v>139</v>
      </c>
      <c r="D77" s="1" t="s">
        <v>142</v>
      </c>
      <c r="E77" s="2" t="str">
        <f>"01"</f>
        <v>01</v>
      </c>
      <c r="F77" s="2">
        <v>13</v>
      </c>
      <c r="G77" s="2" t="s">
        <v>13</v>
      </c>
      <c r="H77" s="2" t="s">
        <v>140</v>
      </c>
      <c r="I77" s="2" t="s">
        <v>15</v>
      </c>
      <c r="J77" s="4"/>
      <c r="K77" s="3" t="s">
        <v>141</v>
      </c>
      <c r="L77" s="2">
        <v>2017</v>
      </c>
      <c r="M77" s="2" t="s">
        <v>25</v>
      </c>
      <c r="N77" s="2" t="s">
        <v>357</v>
      </c>
    </row>
    <row r="78" spans="1:14" ht="90" x14ac:dyDescent="0.25">
      <c r="A78" s="2" t="str">
        <f t="shared" si="2"/>
        <v>2020-10-26</v>
      </c>
      <c r="B78" s="2" t="str">
        <f>"2335"</f>
        <v>2335</v>
      </c>
      <c r="C78" t="s">
        <v>143</v>
      </c>
      <c r="E78" s="2" t="str">
        <f>"00"</f>
        <v>00</v>
      </c>
      <c r="F78" s="2">
        <v>0</v>
      </c>
      <c r="G78" s="2" t="s">
        <v>13</v>
      </c>
      <c r="I78" s="2" t="s">
        <v>15</v>
      </c>
      <c r="J78" s="4"/>
      <c r="K78" s="3" t="s">
        <v>144</v>
      </c>
      <c r="L78" s="2">
        <v>1988</v>
      </c>
      <c r="M78" s="2" t="s">
        <v>16</v>
      </c>
      <c r="N78" s="2" t="s">
        <v>358</v>
      </c>
    </row>
    <row r="79" spans="1:14" ht="60" x14ac:dyDescent="0.25">
      <c r="A79" s="2" t="str">
        <f t="shared" si="2"/>
        <v>2020-10-26</v>
      </c>
      <c r="B79" s="2" t="str">
        <f>"2400"</f>
        <v>2400</v>
      </c>
      <c r="C79" t="s">
        <v>12</v>
      </c>
      <c r="E79" s="2" t="str">
        <f>"03"</f>
        <v>03</v>
      </c>
      <c r="F79" s="2">
        <v>13</v>
      </c>
      <c r="G79" s="2" t="s">
        <v>13</v>
      </c>
      <c r="I79" s="2" t="s">
        <v>15</v>
      </c>
      <c r="J79" s="4"/>
      <c r="K79" s="3" t="s">
        <v>14</v>
      </c>
      <c r="L79" s="2">
        <v>2012</v>
      </c>
      <c r="M79" s="2" t="s">
        <v>16</v>
      </c>
      <c r="N79" s="2" t="s">
        <v>375</v>
      </c>
    </row>
    <row r="80" spans="1:14" ht="60" x14ac:dyDescent="0.25">
      <c r="A80" s="2" t="str">
        <f t="shared" si="2"/>
        <v>2020-10-26</v>
      </c>
      <c r="B80" s="2" t="str">
        <f>"2500"</f>
        <v>2500</v>
      </c>
      <c r="C80" t="s">
        <v>12</v>
      </c>
      <c r="E80" s="2" t="str">
        <f>"03"</f>
        <v>03</v>
      </c>
      <c r="F80" s="2">
        <v>13</v>
      </c>
      <c r="G80" s="2" t="s">
        <v>13</v>
      </c>
      <c r="I80" s="2" t="s">
        <v>15</v>
      </c>
      <c r="J80" s="4"/>
      <c r="K80" s="3" t="s">
        <v>14</v>
      </c>
      <c r="L80" s="2">
        <v>2012</v>
      </c>
      <c r="M80" s="2" t="s">
        <v>16</v>
      </c>
      <c r="N80" s="2" t="s">
        <v>375</v>
      </c>
    </row>
    <row r="81" spans="1:14" ht="60" x14ac:dyDescent="0.25">
      <c r="A81" s="2" t="str">
        <f t="shared" si="2"/>
        <v>2020-10-26</v>
      </c>
      <c r="B81" s="2" t="str">
        <f>"2600"</f>
        <v>2600</v>
      </c>
      <c r="C81" t="s">
        <v>12</v>
      </c>
      <c r="E81" s="2" t="str">
        <f>"03"</f>
        <v>03</v>
      </c>
      <c r="F81" s="2">
        <v>13</v>
      </c>
      <c r="G81" s="2" t="s">
        <v>13</v>
      </c>
      <c r="I81" s="2" t="s">
        <v>15</v>
      </c>
      <c r="J81" s="4"/>
      <c r="K81" s="3" t="s">
        <v>14</v>
      </c>
      <c r="L81" s="2">
        <v>2012</v>
      </c>
      <c r="M81" s="2" t="s">
        <v>16</v>
      </c>
      <c r="N81" s="2" t="s">
        <v>375</v>
      </c>
    </row>
    <row r="82" spans="1:14" ht="60" x14ac:dyDescent="0.25">
      <c r="A82" s="2" t="str">
        <f t="shared" si="2"/>
        <v>2020-10-26</v>
      </c>
      <c r="B82" s="2" t="str">
        <f>"2700"</f>
        <v>2700</v>
      </c>
      <c r="C82" t="s">
        <v>12</v>
      </c>
      <c r="E82" s="2" t="str">
        <f>"03"</f>
        <v>03</v>
      </c>
      <c r="F82" s="2">
        <v>13</v>
      </c>
      <c r="G82" s="2" t="s">
        <v>13</v>
      </c>
      <c r="I82" s="2" t="s">
        <v>15</v>
      </c>
      <c r="J82" s="4"/>
      <c r="K82" s="3" t="s">
        <v>14</v>
      </c>
      <c r="L82" s="2">
        <v>2012</v>
      </c>
      <c r="M82" s="2" t="s">
        <v>16</v>
      </c>
      <c r="N82" s="2" t="s">
        <v>375</v>
      </c>
    </row>
    <row r="83" spans="1:14" ht="60" x14ac:dyDescent="0.25">
      <c r="A83" s="2" t="str">
        <f t="shared" si="2"/>
        <v>2020-10-26</v>
      </c>
      <c r="B83" s="2" t="str">
        <f>"2800"</f>
        <v>2800</v>
      </c>
      <c r="C83" t="s">
        <v>12</v>
      </c>
      <c r="E83" s="2" t="str">
        <f>"03"</f>
        <v>03</v>
      </c>
      <c r="F83" s="2">
        <v>13</v>
      </c>
      <c r="G83" s="2" t="s">
        <v>13</v>
      </c>
      <c r="I83" s="2" t="s">
        <v>15</v>
      </c>
      <c r="J83" s="4"/>
      <c r="K83" s="3" t="s">
        <v>14</v>
      </c>
      <c r="L83" s="2">
        <v>2012</v>
      </c>
      <c r="M83" s="2" t="s">
        <v>16</v>
      </c>
      <c r="N83" s="2" t="s">
        <v>368</v>
      </c>
    </row>
    <row r="84" spans="1:14" ht="75" x14ac:dyDescent="0.25">
      <c r="A84" s="2" t="str">
        <f t="shared" ref="A84:A130" si="3">"2020-10-27"</f>
        <v>2020-10-27</v>
      </c>
      <c r="B84" s="2" t="str">
        <f>"0500"</f>
        <v>0500</v>
      </c>
      <c r="C84" t="s">
        <v>111</v>
      </c>
      <c r="D84" s="1" t="s">
        <v>415</v>
      </c>
      <c r="E84" s="2" t="str">
        <f>"01"</f>
        <v>01</v>
      </c>
      <c r="F84" s="2">
        <v>9</v>
      </c>
      <c r="G84" s="2" t="s">
        <v>18</v>
      </c>
      <c r="I84" s="2" t="s">
        <v>15</v>
      </c>
      <c r="J84" s="4"/>
      <c r="K84" s="3" t="s">
        <v>112</v>
      </c>
      <c r="L84" s="2">
        <v>1983</v>
      </c>
      <c r="M84" s="2" t="s">
        <v>31</v>
      </c>
      <c r="N84" s="2" t="s">
        <v>361</v>
      </c>
    </row>
    <row r="85" spans="1:14" ht="75" x14ac:dyDescent="0.25">
      <c r="A85" s="2" t="str">
        <f t="shared" si="3"/>
        <v>2020-10-27</v>
      </c>
      <c r="B85" s="2" t="str">
        <f>"0530"</f>
        <v>0530</v>
      </c>
      <c r="C85" t="s">
        <v>111</v>
      </c>
      <c r="D85" s="1" t="s">
        <v>114</v>
      </c>
      <c r="E85" s="2" t="str">
        <f>"01"</f>
        <v>01</v>
      </c>
      <c r="F85" s="2">
        <v>10</v>
      </c>
      <c r="G85" s="2" t="s">
        <v>18</v>
      </c>
      <c r="I85" s="2" t="s">
        <v>15</v>
      </c>
      <c r="J85" s="4"/>
      <c r="K85" s="3" t="s">
        <v>113</v>
      </c>
      <c r="L85" s="2">
        <v>1983</v>
      </c>
      <c r="M85" s="2" t="s">
        <v>31</v>
      </c>
      <c r="N85" s="2" t="s">
        <v>359</v>
      </c>
    </row>
    <row r="86" spans="1:14" ht="30" x14ac:dyDescent="0.25">
      <c r="A86" s="2" t="str">
        <f t="shared" si="3"/>
        <v>2020-10-27</v>
      </c>
      <c r="B86" s="2" t="str">
        <f>"0600"</f>
        <v>0600</v>
      </c>
      <c r="C86" t="s">
        <v>17</v>
      </c>
      <c r="D86" s="1" t="s">
        <v>145</v>
      </c>
      <c r="E86" s="2" t="str">
        <f>"01"</f>
        <v>01</v>
      </c>
      <c r="F86" s="2">
        <v>11</v>
      </c>
      <c r="G86" s="2" t="s">
        <v>18</v>
      </c>
      <c r="I86" s="2" t="s">
        <v>15</v>
      </c>
      <c r="J86" s="4"/>
      <c r="K86" s="3" t="s">
        <v>19</v>
      </c>
      <c r="L86" s="2">
        <v>2014</v>
      </c>
      <c r="M86" s="2" t="s">
        <v>16</v>
      </c>
      <c r="N86" s="2" t="s">
        <v>357</v>
      </c>
    </row>
    <row r="87" spans="1:14" ht="60" x14ac:dyDescent="0.25">
      <c r="A87" s="2" t="str">
        <f t="shared" si="3"/>
        <v>2020-10-27</v>
      </c>
      <c r="B87" s="2" t="str">
        <f>"0626"</f>
        <v>0626</v>
      </c>
      <c r="C87" t="s">
        <v>21</v>
      </c>
      <c r="D87" s="1" t="s">
        <v>147</v>
      </c>
      <c r="E87" s="2" t="str">
        <f>"01"</f>
        <v>01</v>
      </c>
      <c r="F87" s="2">
        <v>10</v>
      </c>
      <c r="G87" s="2" t="s">
        <v>18</v>
      </c>
      <c r="I87" s="2" t="s">
        <v>15</v>
      </c>
      <c r="J87" s="4"/>
      <c r="K87" s="3" t="s">
        <v>146</v>
      </c>
      <c r="L87" s="2">
        <v>2018</v>
      </c>
      <c r="M87" s="2" t="s">
        <v>25</v>
      </c>
      <c r="N87" s="2" t="s">
        <v>357</v>
      </c>
    </row>
    <row r="88" spans="1:14" ht="90" x14ac:dyDescent="0.25">
      <c r="A88" s="2" t="str">
        <f t="shared" si="3"/>
        <v>2020-10-27</v>
      </c>
      <c r="B88" s="2" t="str">
        <f>"0653"</f>
        <v>0653</v>
      </c>
      <c r="C88" t="s">
        <v>26</v>
      </c>
      <c r="D88" s="1" t="s">
        <v>418</v>
      </c>
      <c r="E88" s="2" t="str">
        <f>"02"</f>
        <v>02</v>
      </c>
      <c r="F88" s="2">
        <v>17</v>
      </c>
      <c r="G88" s="2" t="s">
        <v>13</v>
      </c>
      <c r="I88" s="2" t="s">
        <v>15</v>
      </c>
      <c r="J88" s="4"/>
      <c r="K88" s="3" t="s">
        <v>148</v>
      </c>
      <c r="L88" s="2">
        <v>2013</v>
      </c>
      <c r="M88" s="2" t="s">
        <v>28</v>
      </c>
      <c r="N88" s="2" t="s">
        <v>359</v>
      </c>
    </row>
    <row r="89" spans="1:14" ht="60" x14ac:dyDescent="0.25">
      <c r="A89" s="2" t="str">
        <f t="shared" si="3"/>
        <v>2020-10-27</v>
      </c>
      <c r="B89" s="2" t="str">
        <f>"0722"</f>
        <v>0722</v>
      </c>
      <c r="C89" t="s">
        <v>29</v>
      </c>
      <c r="E89" s="2" t="str">
        <f>"03"</f>
        <v>03</v>
      </c>
      <c r="F89" s="2">
        <v>19</v>
      </c>
      <c r="G89" s="2" t="s">
        <v>18</v>
      </c>
      <c r="I89" s="2" t="s">
        <v>15</v>
      </c>
      <c r="J89" s="4"/>
      <c r="K89" s="3" t="s">
        <v>30</v>
      </c>
      <c r="L89" s="2">
        <v>2015</v>
      </c>
      <c r="M89" s="2" t="s">
        <v>31</v>
      </c>
      <c r="N89" s="2" t="s">
        <v>360</v>
      </c>
    </row>
    <row r="90" spans="1:14" ht="75" x14ac:dyDescent="0.25">
      <c r="A90" s="2" t="str">
        <f t="shared" si="3"/>
        <v>2020-10-27</v>
      </c>
      <c r="B90" s="2" t="str">
        <f>"0736"</f>
        <v>0736</v>
      </c>
      <c r="C90" t="s">
        <v>32</v>
      </c>
      <c r="D90" s="1" t="s">
        <v>150</v>
      </c>
      <c r="E90" s="2" t="str">
        <f>"02"</f>
        <v>02</v>
      </c>
      <c r="F90" s="2">
        <v>13</v>
      </c>
      <c r="G90" s="2" t="s">
        <v>18</v>
      </c>
      <c r="I90" s="2" t="s">
        <v>15</v>
      </c>
      <c r="J90" s="4"/>
      <c r="K90" s="3" t="s">
        <v>149</v>
      </c>
      <c r="L90" s="2">
        <v>2019</v>
      </c>
      <c r="M90" s="2" t="s">
        <v>31</v>
      </c>
      <c r="N90" s="2" t="s">
        <v>361</v>
      </c>
    </row>
    <row r="91" spans="1:14" ht="60" x14ac:dyDescent="0.25">
      <c r="A91" s="2" t="str">
        <f t="shared" si="3"/>
        <v>2020-10-27</v>
      </c>
      <c r="B91" s="2" t="str">
        <f>"0801"</f>
        <v>0801</v>
      </c>
      <c r="C91" t="s">
        <v>35</v>
      </c>
      <c r="E91" s="2" t="str">
        <f>"01"</f>
        <v>01</v>
      </c>
      <c r="F91" s="2">
        <v>31</v>
      </c>
      <c r="G91" s="2" t="s">
        <v>18</v>
      </c>
      <c r="I91" s="2" t="s">
        <v>15</v>
      </c>
      <c r="J91" s="4"/>
      <c r="K91" s="3" t="s">
        <v>36</v>
      </c>
      <c r="L91" s="2">
        <v>0</v>
      </c>
      <c r="M91" s="2" t="s">
        <v>25</v>
      </c>
      <c r="N91" s="2" t="s">
        <v>362</v>
      </c>
    </row>
    <row r="92" spans="1:14" ht="75" x14ac:dyDescent="0.25">
      <c r="A92" s="2" t="str">
        <f t="shared" si="3"/>
        <v>2020-10-27</v>
      </c>
      <c r="B92" s="2" t="str">
        <f>"0814"</f>
        <v>0814</v>
      </c>
      <c r="C92" t="s">
        <v>37</v>
      </c>
      <c r="E92" s="2" t="str">
        <f>"01"</f>
        <v>01</v>
      </c>
      <c r="F92" s="2">
        <v>3</v>
      </c>
      <c r="G92" s="2" t="s">
        <v>18</v>
      </c>
      <c r="I92" s="2" t="s">
        <v>15</v>
      </c>
      <c r="J92" s="4"/>
      <c r="K92" s="3" t="s">
        <v>38</v>
      </c>
      <c r="L92" s="2">
        <v>0</v>
      </c>
      <c r="M92" s="2" t="s">
        <v>16</v>
      </c>
      <c r="N92" s="2" t="s">
        <v>382</v>
      </c>
    </row>
    <row r="93" spans="1:14" ht="75" x14ac:dyDescent="0.25">
      <c r="A93" s="2" t="str">
        <f t="shared" si="3"/>
        <v>2020-10-27</v>
      </c>
      <c r="B93" s="2" t="str">
        <f>"0819"</f>
        <v>0819</v>
      </c>
      <c r="C93" t="s">
        <v>39</v>
      </c>
      <c r="E93" s="2" t="str">
        <f>"01"</f>
        <v>01</v>
      </c>
      <c r="F93" s="2">
        <v>16</v>
      </c>
      <c r="G93" s="2" t="s">
        <v>18</v>
      </c>
      <c r="I93" s="2" t="s">
        <v>15</v>
      </c>
      <c r="J93" s="4"/>
      <c r="K93" s="3" t="s">
        <v>40</v>
      </c>
      <c r="L93" s="2">
        <v>2017</v>
      </c>
      <c r="M93" s="2" t="s">
        <v>41</v>
      </c>
      <c r="N93" s="2" t="s">
        <v>364</v>
      </c>
    </row>
    <row r="94" spans="1:14" ht="90" x14ac:dyDescent="0.25">
      <c r="A94" s="2" t="str">
        <f t="shared" si="3"/>
        <v>2020-10-27</v>
      </c>
      <c r="B94" s="2" t="str">
        <f>"0822"</f>
        <v>0822</v>
      </c>
      <c r="C94" t="s">
        <v>42</v>
      </c>
      <c r="E94" s="2" t="str">
        <f>"02"</f>
        <v>02</v>
      </c>
      <c r="F94" s="2">
        <v>13</v>
      </c>
      <c r="G94" s="2" t="s">
        <v>18</v>
      </c>
      <c r="I94" s="2" t="s">
        <v>15</v>
      </c>
      <c r="J94" s="4"/>
      <c r="K94" s="3" t="s">
        <v>43</v>
      </c>
      <c r="L94" s="2">
        <v>2009</v>
      </c>
      <c r="M94" s="2" t="s">
        <v>25</v>
      </c>
      <c r="N94" s="2" t="s">
        <v>361</v>
      </c>
    </row>
    <row r="95" spans="1:14" ht="90" x14ac:dyDescent="0.25">
      <c r="A95" s="2" t="str">
        <f t="shared" si="3"/>
        <v>2020-10-27</v>
      </c>
      <c r="B95" s="2" t="str">
        <f>"0847"</f>
        <v>0847</v>
      </c>
      <c r="C95" t="s">
        <v>44</v>
      </c>
      <c r="D95" s="1" t="s">
        <v>151</v>
      </c>
      <c r="E95" s="2" t="str">
        <f>"01"</f>
        <v>01</v>
      </c>
      <c r="F95" s="2">
        <v>22</v>
      </c>
      <c r="G95" s="2" t="s">
        <v>18</v>
      </c>
      <c r="I95" s="2" t="s">
        <v>15</v>
      </c>
      <c r="J95" s="4"/>
      <c r="K95" s="3" t="s">
        <v>45</v>
      </c>
      <c r="L95" s="2">
        <v>2005</v>
      </c>
      <c r="M95" s="2" t="s">
        <v>25</v>
      </c>
      <c r="N95" s="2" t="s">
        <v>359</v>
      </c>
    </row>
    <row r="96" spans="1:14" ht="45" x14ac:dyDescent="0.25">
      <c r="A96" s="2" t="str">
        <f t="shared" si="3"/>
        <v>2020-10-27</v>
      </c>
      <c r="B96" s="2" t="str">
        <f>"0909"</f>
        <v>0909</v>
      </c>
      <c r="C96" t="s">
        <v>46</v>
      </c>
      <c r="D96" s="1" t="s">
        <v>152</v>
      </c>
      <c r="E96" s="2" t="str">
        <f>"01"</f>
        <v>01</v>
      </c>
      <c r="F96" s="2">
        <v>2</v>
      </c>
      <c r="G96" s="2" t="s">
        <v>18</v>
      </c>
      <c r="I96" s="2" t="s">
        <v>15</v>
      </c>
      <c r="J96" s="4"/>
      <c r="K96" s="3" t="s">
        <v>47</v>
      </c>
      <c r="L96" s="2">
        <v>2007</v>
      </c>
      <c r="M96" s="2" t="s">
        <v>16</v>
      </c>
      <c r="N96" s="2" t="s">
        <v>359</v>
      </c>
    </row>
    <row r="97" spans="1:14" ht="75" x14ac:dyDescent="0.25">
      <c r="A97" s="2" t="str">
        <f t="shared" si="3"/>
        <v>2020-10-27</v>
      </c>
      <c r="B97" s="2" t="str">
        <f>"0934"</f>
        <v>0934</v>
      </c>
      <c r="C97" t="s">
        <v>48</v>
      </c>
      <c r="E97" s="2" t="str">
        <f>"01"</f>
        <v>01</v>
      </c>
      <c r="F97" s="2">
        <v>3</v>
      </c>
      <c r="G97" s="2" t="s">
        <v>13</v>
      </c>
      <c r="I97" s="2" t="s">
        <v>15</v>
      </c>
      <c r="J97" s="4"/>
      <c r="K97" s="3" t="s">
        <v>49</v>
      </c>
      <c r="L97" s="2">
        <v>2014</v>
      </c>
      <c r="M97" s="2" t="s">
        <v>25</v>
      </c>
      <c r="N97" s="2" t="s">
        <v>358</v>
      </c>
    </row>
    <row r="98" spans="1:14" ht="60" x14ac:dyDescent="0.25">
      <c r="A98" s="2" t="str">
        <f t="shared" si="3"/>
        <v>2020-10-27</v>
      </c>
      <c r="B98" s="2" t="str">
        <f>"1000"</f>
        <v>1000</v>
      </c>
      <c r="C98" t="s">
        <v>153</v>
      </c>
      <c r="E98" s="2" t="str">
        <f>"01"</f>
        <v>01</v>
      </c>
      <c r="F98" s="2">
        <v>0</v>
      </c>
      <c r="G98" s="2" t="s">
        <v>13</v>
      </c>
      <c r="I98" s="2" t="s">
        <v>15</v>
      </c>
      <c r="J98" s="4"/>
      <c r="K98" s="3" t="s">
        <v>154</v>
      </c>
      <c r="L98" s="2">
        <v>0</v>
      </c>
      <c r="M98" s="2" t="s">
        <v>16</v>
      </c>
      <c r="N98" s="2" t="s">
        <v>386</v>
      </c>
    </row>
    <row r="99" spans="1:14" ht="90" x14ac:dyDescent="0.25">
      <c r="A99" s="2" t="str">
        <f t="shared" si="3"/>
        <v>2020-10-27</v>
      </c>
      <c r="B99" s="2" t="str">
        <f>"1100"</f>
        <v>1100</v>
      </c>
      <c r="C99" t="s">
        <v>133</v>
      </c>
      <c r="E99" s="2" t="str">
        <f>"00"</f>
        <v>00</v>
      </c>
      <c r="F99" s="2">
        <v>0</v>
      </c>
      <c r="G99" s="2" t="s">
        <v>18</v>
      </c>
      <c r="H99" s="2" t="s">
        <v>134</v>
      </c>
      <c r="I99" s="2" t="s">
        <v>15</v>
      </c>
      <c r="J99" s="4"/>
      <c r="K99" s="3" t="s">
        <v>135</v>
      </c>
      <c r="L99" s="2">
        <v>2007</v>
      </c>
      <c r="M99" s="2" t="s">
        <v>16</v>
      </c>
      <c r="N99" s="2" t="s">
        <v>385</v>
      </c>
    </row>
    <row r="100" spans="1:14" ht="75" x14ac:dyDescent="0.25">
      <c r="A100" s="2" t="str">
        <f t="shared" si="3"/>
        <v>2020-10-27</v>
      </c>
      <c r="B100" s="2" t="str">
        <f>"1200"</f>
        <v>1200</v>
      </c>
      <c r="C100" t="s">
        <v>131</v>
      </c>
      <c r="D100" s="1" t="s">
        <v>132</v>
      </c>
      <c r="E100" s="2" t="str">
        <f>"05"</f>
        <v>05</v>
      </c>
      <c r="F100" s="2">
        <v>3</v>
      </c>
      <c r="G100" s="2" t="s">
        <v>13</v>
      </c>
      <c r="I100" s="2" t="s">
        <v>15</v>
      </c>
      <c r="J100" s="4"/>
      <c r="K100" s="3" t="s">
        <v>433</v>
      </c>
      <c r="L100" s="2">
        <v>2014</v>
      </c>
      <c r="M100" s="2" t="s">
        <v>31</v>
      </c>
      <c r="N100" s="2" t="s">
        <v>384</v>
      </c>
    </row>
    <row r="101" spans="1:14" ht="45" x14ac:dyDescent="0.25">
      <c r="A101" s="2" t="str">
        <f t="shared" si="3"/>
        <v>2020-10-27</v>
      </c>
      <c r="B101" s="2" t="str">
        <f>"1250"</f>
        <v>1250</v>
      </c>
      <c r="C101" t="s">
        <v>128</v>
      </c>
      <c r="D101" s="1" t="s">
        <v>130</v>
      </c>
      <c r="E101" s="2" t="str">
        <f>"01"</f>
        <v>01</v>
      </c>
      <c r="F101" s="2">
        <v>10</v>
      </c>
      <c r="G101" s="2" t="s">
        <v>18</v>
      </c>
      <c r="I101" s="2" t="s">
        <v>15</v>
      </c>
      <c r="J101" s="4"/>
      <c r="K101" s="3" t="s">
        <v>129</v>
      </c>
      <c r="L101" s="2">
        <v>2010</v>
      </c>
      <c r="M101" s="2" t="s">
        <v>16</v>
      </c>
      <c r="N101" s="2" t="s">
        <v>383</v>
      </c>
    </row>
    <row r="102" spans="1:14" ht="75" x14ac:dyDescent="0.25">
      <c r="A102" s="2" t="str">
        <f t="shared" si="3"/>
        <v>2020-10-27</v>
      </c>
      <c r="B102" s="2" t="str">
        <f>"1300"</f>
        <v>1300</v>
      </c>
      <c r="C102" t="s">
        <v>136</v>
      </c>
      <c r="D102" s="1" t="s">
        <v>138</v>
      </c>
      <c r="E102" s="2" t="str">
        <f>"02"</f>
        <v>02</v>
      </c>
      <c r="F102" s="2">
        <v>1</v>
      </c>
      <c r="G102" s="2" t="s">
        <v>18</v>
      </c>
      <c r="I102" s="2" t="s">
        <v>15</v>
      </c>
      <c r="J102" s="4"/>
      <c r="K102" s="3" t="s">
        <v>137</v>
      </c>
      <c r="L102" s="2">
        <v>2007</v>
      </c>
      <c r="M102" s="2" t="s">
        <v>16</v>
      </c>
      <c r="N102" s="2" t="s">
        <v>380</v>
      </c>
    </row>
    <row r="103" spans="1:14" ht="90" x14ac:dyDescent="0.25">
      <c r="A103" s="2" t="str">
        <f t="shared" si="3"/>
        <v>2020-10-27</v>
      </c>
      <c r="B103" s="2" t="str">
        <f>"1330"</f>
        <v>1330</v>
      </c>
      <c r="C103" t="s">
        <v>143</v>
      </c>
      <c r="E103" s="2" t="str">
        <f>"00"</f>
        <v>00</v>
      </c>
      <c r="F103" s="2">
        <v>0</v>
      </c>
      <c r="G103" s="2" t="s">
        <v>13</v>
      </c>
      <c r="I103" s="2" t="s">
        <v>15</v>
      </c>
      <c r="J103" s="4"/>
      <c r="K103" s="3" t="s">
        <v>144</v>
      </c>
      <c r="L103" s="2">
        <v>1988</v>
      </c>
      <c r="M103" s="2" t="s">
        <v>16</v>
      </c>
      <c r="N103" s="2" t="s">
        <v>358</v>
      </c>
    </row>
    <row r="104" spans="1:14" ht="75" x14ac:dyDescent="0.25">
      <c r="A104" s="2" t="str">
        <f t="shared" si="3"/>
        <v>2020-10-27</v>
      </c>
      <c r="B104" s="2" t="str">
        <f>"1355"</f>
        <v>1355</v>
      </c>
      <c r="C104" t="s">
        <v>139</v>
      </c>
      <c r="D104" s="1" t="s">
        <v>142</v>
      </c>
      <c r="E104" s="2" t="str">
        <f>"01"</f>
        <v>01</v>
      </c>
      <c r="F104" s="2">
        <v>13</v>
      </c>
      <c r="G104" s="2" t="s">
        <v>13</v>
      </c>
      <c r="H104" s="2" t="s">
        <v>140</v>
      </c>
      <c r="I104" s="2" t="s">
        <v>15</v>
      </c>
      <c r="J104" s="4"/>
      <c r="K104" s="3" t="s">
        <v>141</v>
      </c>
      <c r="L104" s="2">
        <v>2017</v>
      </c>
      <c r="M104" s="2" t="s">
        <v>25</v>
      </c>
      <c r="N104" s="2" t="s">
        <v>357</v>
      </c>
    </row>
    <row r="105" spans="1:14" ht="75" x14ac:dyDescent="0.25">
      <c r="A105" s="2" t="str">
        <f t="shared" si="3"/>
        <v>2020-10-27</v>
      </c>
      <c r="B105" s="2" t="str">
        <f>"1425"</f>
        <v>1425</v>
      </c>
      <c r="C105" t="s">
        <v>85</v>
      </c>
      <c r="D105" s="1" t="s">
        <v>85</v>
      </c>
      <c r="E105" s="2" t="str">
        <f>" "</f>
        <v xml:space="preserve"> </v>
      </c>
      <c r="F105" s="2">
        <v>0</v>
      </c>
      <c r="G105" s="2" t="s">
        <v>18</v>
      </c>
      <c r="I105" s="2" t="s">
        <v>15</v>
      </c>
      <c r="J105" s="4"/>
      <c r="K105" s="3" t="s">
        <v>86</v>
      </c>
      <c r="L105" s="2">
        <v>2019</v>
      </c>
      <c r="M105" s="2" t="s">
        <v>16</v>
      </c>
      <c r="N105" s="2" t="s">
        <v>387</v>
      </c>
    </row>
    <row r="106" spans="1:14" ht="75" x14ac:dyDescent="0.25">
      <c r="A106" s="2" t="str">
        <f t="shared" si="3"/>
        <v>2020-10-27</v>
      </c>
      <c r="B106" s="2" t="str">
        <f>"1500"</f>
        <v>1500</v>
      </c>
      <c r="C106" t="s">
        <v>26</v>
      </c>
      <c r="D106" s="1" t="s">
        <v>156</v>
      </c>
      <c r="E106" s="2" t="str">
        <f>"02"</f>
        <v>02</v>
      </c>
      <c r="F106" s="2">
        <v>7</v>
      </c>
      <c r="G106" s="2" t="s">
        <v>13</v>
      </c>
      <c r="I106" s="2" t="s">
        <v>15</v>
      </c>
      <c r="J106" s="4"/>
      <c r="K106" s="3" t="s">
        <v>155</v>
      </c>
      <c r="L106" s="2">
        <v>2013</v>
      </c>
      <c r="M106" s="2" t="s">
        <v>28</v>
      </c>
      <c r="N106" s="2" t="s">
        <v>359</v>
      </c>
    </row>
    <row r="107" spans="1:14" ht="45" x14ac:dyDescent="0.25">
      <c r="A107" s="2" t="str">
        <f t="shared" si="3"/>
        <v>2020-10-27</v>
      </c>
      <c r="B107" s="2" t="str">
        <f>"1526"</f>
        <v>1526</v>
      </c>
      <c r="C107" t="s">
        <v>100</v>
      </c>
      <c r="D107" s="1" t="s">
        <v>158</v>
      </c>
      <c r="E107" s="2" t="str">
        <f>"2012"</f>
        <v>2012</v>
      </c>
      <c r="F107" s="2">
        <v>4</v>
      </c>
      <c r="G107" s="2" t="s">
        <v>18</v>
      </c>
      <c r="I107" s="2" t="s">
        <v>15</v>
      </c>
      <c r="J107" s="4"/>
      <c r="K107" s="3" t="s">
        <v>157</v>
      </c>
      <c r="L107" s="2">
        <v>2012</v>
      </c>
      <c r="M107" s="2" t="s">
        <v>16</v>
      </c>
      <c r="N107" s="2" t="s">
        <v>359</v>
      </c>
    </row>
    <row r="108" spans="1:14" ht="90" x14ac:dyDescent="0.25">
      <c r="A108" s="2" t="str">
        <f t="shared" si="3"/>
        <v>2020-10-27</v>
      </c>
      <c r="B108" s="2" t="str">
        <f>"1555"</f>
        <v>1555</v>
      </c>
      <c r="C108" t="s">
        <v>103</v>
      </c>
      <c r="D108" s="1" t="s">
        <v>159</v>
      </c>
      <c r="E108" s="2" t="str">
        <f t="shared" ref="E108:E113" si="4">"01"</f>
        <v>01</v>
      </c>
      <c r="F108" s="2">
        <v>17</v>
      </c>
      <c r="G108" s="2" t="s">
        <v>18</v>
      </c>
      <c r="I108" s="2" t="s">
        <v>15</v>
      </c>
      <c r="J108" s="4"/>
      <c r="K108" s="3" t="s">
        <v>104</v>
      </c>
      <c r="L108" s="2">
        <v>2018</v>
      </c>
      <c r="M108" s="2" t="s">
        <v>25</v>
      </c>
      <c r="N108" s="2" t="s">
        <v>379</v>
      </c>
    </row>
    <row r="109" spans="1:14" ht="60" x14ac:dyDescent="0.25">
      <c r="A109" s="2" t="str">
        <f t="shared" si="3"/>
        <v>2020-10-27</v>
      </c>
      <c r="B109" s="2" t="str">
        <f>"1604"</f>
        <v>1604</v>
      </c>
      <c r="C109" t="s">
        <v>21</v>
      </c>
      <c r="D109" s="1" t="s">
        <v>161</v>
      </c>
      <c r="E109" s="2" t="str">
        <f t="shared" si="4"/>
        <v>01</v>
      </c>
      <c r="F109" s="2">
        <v>3</v>
      </c>
      <c r="G109" s="2" t="s">
        <v>18</v>
      </c>
      <c r="I109" s="2" t="s">
        <v>15</v>
      </c>
      <c r="J109" s="4"/>
      <c r="K109" s="3" t="s">
        <v>160</v>
      </c>
      <c r="L109" s="2">
        <v>2018</v>
      </c>
      <c r="M109" s="2" t="s">
        <v>25</v>
      </c>
      <c r="N109" s="2" t="s">
        <v>357</v>
      </c>
    </row>
    <row r="110" spans="1:14" ht="30" x14ac:dyDescent="0.25">
      <c r="A110" s="2" t="str">
        <f t="shared" si="3"/>
        <v>2020-10-27</v>
      </c>
      <c r="B110" s="2" t="str">
        <f>"1632"</f>
        <v>1632</v>
      </c>
      <c r="C110" t="s">
        <v>108</v>
      </c>
      <c r="D110" s="1" t="s">
        <v>163</v>
      </c>
      <c r="E110" s="2" t="str">
        <f t="shared" si="4"/>
        <v>01</v>
      </c>
      <c r="F110" s="2">
        <v>2</v>
      </c>
      <c r="G110" s="2" t="s">
        <v>13</v>
      </c>
      <c r="H110" s="2" t="s">
        <v>71</v>
      </c>
      <c r="I110" s="2" t="s">
        <v>15</v>
      </c>
      <c r="J110" s="4"/>
      <c r="K110" s="3" t="s">
        <v>162</v>
      </c>
      <c r="L110" s="2">
        <v>0</v>
      </c>
      <c r="M110" s="2" t="s">
        <v>16</v>
      </c>
      <c r="N110" s="2" t="s">
        <v>361</v>
      </c>
    </row>
    <row r="111" spans="1:14" ht="75" x14ac:dyDescent="0.25">
      <c r="A111" s="2" t="str">
        <f t="shared" si="3"/>
        <v>2020-10-27</v>
      </c>
      <c r="B111" s="2" t="str">
        <f>"1700"</f>
        <v>1700</v>
      </c>
      <c r="C111" t="s">
        <v>164</v>
      </c>
      <c r="D111" s="1" t="s">
        <v>166</v>
      </c>
      <c r="E111" s="2" t="str">
        <f t="shared" si="4"/>
        <v>01</v>
      </c>
      <c r="F111" s="2">
        <v>11</v>
      </c>
      <c r="G111" s="2" t="s">
        <v>18</v>
      </c>
      <c r="I111" s="2" t="s">
        <v>15</v>
      </c>
      <c r="J111" s="4"/>
      <c r="K111" s="3" t="s">
        <v>165</v>
      </c>
      <c r="L111" s="2">
        <v>1983</v>
      </c>
      <c r="M111" s="2" t="s">
        <v>31</v>
      </c>
      <c r="N111" s="2" t="s">
        <v>361</v>
      </c>
    </row>
    <row r="112" spans="1:14" ht="90" x14ac:dyDescent="0.25">
      <c r="A112" s="2" t="str">
        <f t="shared" si="3"/>
        <v>2020-10-27</v>
      </c>
      <c r="B112" s="2" t="str">
        <f>"1730"</f>
        <v>1730</v>
      </c>
      <c r="C112" t="s">
        <v>111</v>
      </c>
      <c r="D112" s="1" t="s">
        <v>168</v>
      </c>
      <c r="E112" s="2" t="str">
        <f t="shared" si="4"/>
        <v>01</v>
      </c>
      <c r="F112" s="2">
        <v>12</v>
      </c>
      <c r="G112" s="2" t="s">
        <v>18</v>
      </c>
      <c r="I112" s="2" t="s">
        <v>15</v>
      </c>
      <c r="J112" s="4"/>
      <c r="K112" s="3" t="s">
        <v>167</v>
      </c>
      <c r="L112" s="2">
        <v>1983</v>
      </c>
      <c r="M112" s="2" t="s">
        <v>31</v>
      </c>
      <c r="N112" s="2" t="s">
        <v>361</v>
      </c>
    </row>
    <row r="113" spans="1:14" ht="60" x14ac:dyDescent="0.25">
      <c r="A113" s="2" t="str">
        <f t="shared" si="3"/>
        <v>2020-10-27</v>
      </c>
      <c r="B113" s="2" t="str">
        <f>"1800"</f>
        <v>1800</v>
      </c>
      <c r="C113" t="s">
        <v>469</v>
      </c>
      <c r="D113" t="s">
        <v>475</v>
      </c>
      <c r="E113" s="2" t="str">
        <f t="shared" si="4"/>
        <v>01</v>
      </c>
      <c r="F113" s="2">
        <v>1</v>
      </c>
      <c r="G113" s="2" t="s">
        <v>18</v>
      </c>
      <c r="J113" s="4"/>
      <c r="K113" s="1" t="s">
        <v>474</v>
      </c>
      <c r="L113" s="2">
        <v>2020</v>
      </c>
      <c r="M113" s="2" t="s">
        <v>16</v>
      </c>
      <c r="N113" s="2" t="s">
        <v>372</v>
      </c>
    </row>
    <row r="114" spans="1:14" ht="75" x14ac:dyDescent="0.25">
      <c r="A114" s="2" t="str">
        <f t="shared" si="3"/>
        <v>2020-10-27</v>
      </c>
      <c r="B114" s="2" t="str">
        <f>"1825"</f>
        <v>1825</v>
      </c>
      <c r="C114" t="s">
        <v>118</v>
      </c>
      <c r="E114" s="2" t="str">
        <f>"2020"</f>
        <v>2020</v>
      </c>
      <c r="F114" s="2">
        <v>24</v>
      </c>
      <c r="G114" s="2" t="s">
        <v>51</v>
      </c>
      <c r="I114" s="2" t="s">
        <v>15</v>
      </c>
      <c r="J114" s="4"/>
      <c r="K114" s="3" t="s">
        <v>119</v>
      </c>
      <c r="L114" s="2">
        <v>2020</v>
      </c>
      <c r="M114" s="2" t="s">
        <v>16</v>
      </c>
      <c r="N114" s="2" t="s">
        <v>373</v>
      </c>
    </row>
    <row r="115" spans="1:14" ht="75" x14ac:dyDescent="0.25">
      <c r="A115" s="2" t="str">
        <f t="shared" si="3"/>
        <v>2020-10-27</v>
      </c>
      <c r="B115" s="2" t="str">
        <f>"1830"</f>
        <v>1830</v>
      </c>
      <c r="C115" t="s">
        <v>120</v>
      </c>
      <c r="E115" s="2" t="str">
        <f>"02"</f>
        <v>02</v>
      </c>
      <c r="F115" s="2">
        <v>8</v>
      </c>
      <c r="G115" s="2" t="s">
        <v>18</v>
      </c>
      <c r="I115" s="2" t="s">
        <v>15</v>
      </c>
      <c r="J115" s="4"/>
      <c r="K115" s="3" t="s">
        <v>169</v>
      </c>
      <c r="L115" s="2">
        <v>2019</v>
      </c>
      <c r="M115" s="2" t="s">
        <v>16</v>
      </c>
      <c r="N115" s="2" t="s">
        <v>380</v>
      </c>
    </row>
    <row r="116" spans="1:14" ht="75" x14ac:dyDescent="0.25">
      <c r="A116" s="2" t="str">
        <f t="shared" si="3"/>
        <v>2020-10-27</v>
      </c>
      <c r="B116" s="2" t="str">
        <f>"1900"</f>
        <v>1900</v>
      </c>
      <c r="C116" t="s">
        <v>122</v>
      </c>
      <c r="D116" s="1" t="s">
        <v>171</v>
      </c>
      <c r="E116" s="2" t="str">
        <f>"2019"</f>
        <v>2019</v>
      </c>
      <c r="F116" s="2">
        <v>2</v>
      </c>
      <c r="G116" s="2" t="s">
        <v>13</v>
      </c>
      <c r="I116" s="2" t="s">
        <v>15</v>
      </c>
      <c r="J116" s="4"/>
      <c r="K116" s="3" t="s">
        <v>170</v>
      </c>
      <c r="L116" s="2">
        <v>2019</v>
      </c>
      <c r="M116" s="2" t="s">
        <v>16</v>
      </c>
      <c r="N116" s="2" t="s">
        <v>360</v>
      </c>
    </row>
    <row r="117" spans="1:14" ht="90" x14ac:dyDescent="0.25">
      <c r="A117" s="2" t="str">
        <f t="shared" si="3"/>
        <v>2020-10-27</v>
      </c>
      <c r="B117" s="2" t="str">
        <f>"1920"</f>
        <v>1920</v>
      </c>
      <c r="C117" t="s">
        <v>125</v>
      </c>
      <c r="D117" s="1" t="s">
        <v>172</v>
      </c>
      <c r="E117" s="2" t="str">
        <f>"01"</f>
        <v>01</v>
      </c>
      <c r="F117" s="2">
        <v>2</v>
      </c>
      <c r="G117" s="2" t="s">
        <v>18</v>
      </c>
      <c r="I117" s="2" t="s">
        <v>15</v>
      </c>
      <c r="J117" s="4"/>
      <c r="K117" s="3" t="s">
        <v>126</v>
      </c>
      <c r="L117" s="2">
        <v>2013</v>
      </c>
      <c r="M117" s="2" t="s">
        <v>16</v>
      </c>
      <c r="N117" s="2" t="s">
        <v>388</v>
      </c>
    </row>
    <row r="118" spans="1:14" ht="45" x14ac:dyDescent="0.25">
      <c r="A118" s="2" t="str">
        <f t="shared" si="3"/>
        <v>2020-10-27</v>
      </c>
      <c r="B118" s="2" t="str">
        <f>"1925"</f>
        <v>1925</v>
      </c>
      <c r="C118" t="s">
        <v>74</v>
      </c>
      <c r="E118" s="2" t="str">
        <f>"2020"</f>
        <v>2020</v>
      </c>
      <c r="F118" s="2">
        <v>212</v>
      </c>
      <c r="G118" s="2" t="s">
        <v>51</v>
      </c>
      <c r="J118" s="4"/>
      <c r="K118" s="3" t="s">
        <v>75</v>
      </c>
      <c r="L118" s="2">
        <v>2020</v>
      </c>
      <c r="M118" s="2" t="s">
        <v>16</v>
      </c>
      <c r="N118" s="2" t="s">
        <v>373</v>
      </c>
    </row>
    <row r="119" spans="1:14" ht="75" x14ac:dyDescent="0.25">
      <c r="A119" s="2" t="str">
        <f t="shared" si="3"/>
        <v>2020-10-27</v>
      </c>
      <c r="B119" s="2" t="str">
        <f>"1930"</f>
        <v>1930</v>
      </c>
      <c r="C119" t="s">
        <v>173</v>
      </c>
      <c r="D119" s="1" t="s">
        <v>175</v>
      </c>
      <c r="E119" s="2" t="str">
        <f>"02"</f>
        <v>02</v>
      </c>
      <c r="F119" s="2">
        <v>6</v>
      </c>
      <c r="G119" s="2" t="s">
        <v>13</v>
      </c>
      <c r="I119" s="2" t="s">
        <v>15</v>
      </c>
      <c r="J119" s="5" t="s">
        <v>449</v>
      </c>
      <c r="K119" s="3" t="s">
        <v>174</v>
      </c>
      <c r="L119" s="2">
        <v>2019</v>
      </c>
      <c r="M119" s="2" t="s">
        <v>67</v>
      </c>
      <c r="N119" s="2" t="s">
        <v>357</v>
      </c>
    </row>
    <row r="120" spans="1:14" ht="30" x14ac:dyDescent="0.25">
      <c r="A120" s="2" t="str">
        <f t="shared" si="3"/>
        <v>2020-10-27</v>
      </c>
      <c r="B120" s="2" t="str">
        <f>"2000"</f>
        <v>2000</v>
      </c>
      <c r="C120" t="s">
        <v>176</v>
      </c>
      <c r="E120" s="2" t="str">
        <f>"02"</f>
        <v>02</v>
      </c>
      <c r="F120" s="2">
        <v>6</v>
      </c>
      <c r="G120" s="2" t="s">
        <v>77</v>
      </c>
      <c r="H120" s="2" t="s">
        <v>177</v>
      </c>
      <c r="I120" s="2" t="s">
        <v>15</v>
      </c>
      <c r="J120" s="5" t="s">
        <v>449</v>
      </c>
      <c r="K120" s="3" t="s">
        <v>178</v>
      </c>
      <c r="L120" s="2">
        <v>2016</v>
      </c>
      <c r="M120" s="2" t="s">
        <v>16</v>
      </c>
      <c r="N120" s="2" t="s">
        <v>378</v>
      </c>
    </row>
    <row r="121" spans="1:14" ht="90" x14ac:dyDescent="0.25">
      <c r="A121" s="2" t="str">
        <f t="shared" si="3"/>
        <v>2020-10-27</v>
      </c>
      <c r="B121" s="2" t="str">
        <f>"2030"</f>
        <v>2030</v>
      </c>
      <c r="C121" t="s">
        <v>179</v>
      </c>
      <c r="E121" s="2" t="str">
        <f>"01"</f>
        <v>01</v>
      </c>
      <c r="F121" s="2">
        <v>1</v>
      </c>
      <c r="G121" s="2" t="s">
        <v>77</v>
      </c>
      <c r="H121" s="2" t="s">
        <v>180</v>
      </c>
      <c r="J121" s="5" t="s">
        <v>466</v>
      </c>
      <c r="K121" s="3" t="s">
        <v>435</v>
      </c>
      <c r="L121" s="2">
        <v>2020</v>
      </c>
      <c r="M121" s="2" t="s">
        <v>25</v>
      </c>
      <c r="N121" s="2" t="s">
        <v>375</v>
      </c>
    </row>
    <row r="122" spans="1:14" ht="45" x14ac:dyDescent="0.25">
      <c r="A122" s="2" t="str">
        <f t="shared" si="3"/>
        <v>2020-10-27</v>
      </c>
      <c r="B122" s="2" t="str">
        <f>"2130"</f>
        <v>2130</v>
      </c>
      <c r="C122" t="s">
        <v>74</v>
      </c>
      <c r="E122" s="2" t="str">
        <f>"2020"</f>
        <v>2020</v>
      </c>
      <c r="F122" s="2">
        <v>212</v>
      </c>
      <c r="G122" s="2" t="s">
        <v>51</v>
      </c>
      <c r="J122" s="4"/>
      <c r="K122" s="3" t="s">
        <v>75</v>
      </c>
      <c r="L122" s="2">
        <v>2020</v>
      </c>
      <c r="M122" s="2" t="s">
        <v>16</v>
      </c>
      <c r="N122" s="2" t="s">
        <v>373</v>
      </c>
    </row>
    <row r="123" spans="1:14" ht="75" x14ac:dyDescent="0.25">
      <c r="A123" s="2" t="str">
        <f t="shared" si="3"/>
        <v>2020-10-27</v>
      </c>
      <c r="B123" s="2" t="str">
        <f>"2135"</f>
        <v>2135</v>
      </c>
      <c r="C123" t="s">
        <v>181</v>
      </c>
      <c r="D123" s="1" t="s">
        <v>183</v>
      </c>
      <c r="E123" s="2" t="str">
        <f>"11"</f>
        <v>11</v>
      </c>
      <c r="F123" s="2">
        <v>21</v>
      </c>
      <c r="G123" s="2" t="s">
        <v>13</v>
      </c>
      <c r="H123" s="2" t="s">
        <v>22</v>
      </c>
      <c r="I123" s="2" t="s">
        <v>15</v>
      </c>
      <c r="J123" s="5" t="s">
        <v>450</v>
      </c>
      <c r="K123" s="3" t="s">
        <v>182</v>
      </c>
      <c r="L123" s="2">
        <v>2013</v>
      </c>
      <c r="M123" s="2" t="s">
        <v>67</v>
      </c>
      <c r="N123" s="2" t="s">
        <v>372</v>
      </c>
    </row>
    <row r="124" spans="1:14" ht="60" x14ac:dyDescent="0.25">
      <c r="A124" s="2" t="str">
        <f t="shared" si="3"/>
        <v>2020-10-27</v>
      </c>
      <c r="B124" s="2" t="str">
        <f>"2200"</f>
        <v>2200</v>
      </c>
      <c r="C124" t="s">
        <v>420</v>
      </c>
      <c r="E124" s="2" t="str">
        <f>"2020"</f>
        <v>2020</v>
      </c>
      <c r="F124" s="2">
        <v>4</v>
      </c>
      <c r="G124" s="2" t="s">
        <v>51</v>
      </c>
      <c r="J124" s="5" t="s">
        <v>440</v>
      </c>
      <c r="K124" s="3" t="s">
        <v>184</v>
      </c>
      <c r="L124" s="2">
        <v>2020</v>
      </c>
      <c r="M124" s="2" t="s">
        <v>16</v>
      </c>
      <c r="N124" s="2" t="s">
        <v>389</v>
      </c>
    </row>
    <row r="125" spans="1:14" ht="60" x14ac:dyDescent="0.25">
      <c r="A125" s="2" t="str">
        <f t="shared" si="3"/>
        <v>2020-10-27</v>
      </c>
      <c r="B125" s="2" t="str">
        <f>"2345"</f>
        <v>2345</v>
      </c>
      <c r="C125" t="s">
        <v>185</v>
      </c>
      <c r="E125" s="2" t="str">
        <f>"00"</f>
        <v>00</v>
      </c>
      <c r="F125" s="2">
        <v>0</v>
      </c>
      <c r="G125" s="2" t="s">
        <v>77</v>
      </c>
      <c r="H125" s="2" t="s">
        <v>186</v>
      </c>
      <c r="I125" s="2" t="s">
        <v>15</v>
      </c>
      <c r="J125" s="4"/>
      <c r="K125" s="3" t="s">
        <v>187</v>
      </c>
      <c r="L125" s="2">
        <v>2018</v>
      </c>
      <c r="M125" s="2" t="s">
        <v>25</v>
      </c>
      <c r="N125" s="2" t="s">
        <v>362</v>
      </c>
    </row>
    <row r="126" spans="1:14" ht="60" x14ac:dyDescent="0.25">
      <c r="A126" s="2" t="str">
        <f t="shared" si="3"/>
        <v>2020-10-27</v>
      </c>
      <c r="B126" s="2" t="str">
        <f>"2400"</f>
        <v>2400</v>
      </c>
      <c r="C126" t="s">
        <v>12</v>
      </c>
      <c r="E126" s="2" t="str">
        <f>"03"</f>
        <v>03</v>
      </c>
      <c r="F126" s="2">
        <v>14</v>
      </c>
      <c r="G126" s="2" t="s">
        <v>13</v>
      </c>
      <c r="I126" s="2" t="s">
        <v>15</v>
      </c>
      <c r="J126" s="6"/>
      <c r="K126" s="3" t="s">
        <v>14</v>
      </c>
      <c r="L126" s="2">
        <v>2012</v>
      </c>
      <c r="M126" s="2" t="s">
        <v>16</v>
      </c>
      <c r="N126" s="2" t="s">
        <v>375</v>
      </c>
    </row>
    <row r="127" spans="1:14" ht="60" x14ac:dyDescent="0.25">
      <c r="A127" s="2" t="str">
        <f t="shared" si="3"/>
        <v>2020-10-27</v>
      </c>
      <c r="B127" s="2" t="str">
        <f>"2500"</f>
        <v>2500</v>
      </c>
      <c r="C127" t="s">
        <v>12</v>
      </c>
      <c r="E127" s="2" t="str">
        <f>"03"</f>
        <v>03</v>
      </c>
      <c r="F127" s="2">
        <v>14</v>
      </c>
      <c r="G127" s="2" t="s">
        <v>13</v>
      </c>
      <c r="I127" s="2" t="s">
        <v>15</v>
      </c>
      <c r="J127" s="6"/>
      <c r="K127" s="3" t="s">
        <v>14</v>
      </c>
      <c r="L127" s="2">
        <v>2012</v>
      </c>
      <c r="M127" s="2" t="s">
        <v>16</v>
      </c>
      <c r="N127" s="2" t="s">
        <v>375</v>
      </c>
    </row>
    <row r="128" spans="1:14" ht="60" x14ac:dyDescent="0.25">
      <c r="A128" s="2" t="str">
        <f t="shared" si="3"/>
        <v>2020-10-27</v>
      </c>
      <c r="B128" s="2" t="str">
        <f>"2600"</f>
        <v>2600</v>
      </c>
      <c r="C128" t="s">
        <v>12</v>
      </c>
      <c r="E128" s="2" t="str">
        <f>"03"</f>
        <v>03</v>
      </c>
      <c r="F128" s="2">
        <v>14</v>
      </c>
      <c r="G128" s="2" t="s">
        <v>13</v>
      </c>
      <c r="I128" s="2" t="s">
        <v>15</v>
      </c>
      <c r="J128" s="6"/>
      <c r="K128" s="3" t="s">
        <v>14</v>
      </c>
      <c r="L128" s="2">
        <v>2012</v>
      </c>
      <c r="M128" s="2" t="s">
        <v>16</v>
      </c>
      <c r="N128" s="2" t="s">
        <v>375</v>
      </c>
    </row>
    <row r="129" spans="1:14" ht="60" x14ac:dyDescent="0.25">
      <c r="A129" s="2" t="str">
        <f t="shared" si="3"/>
        <v>2020-10-27</v>
      </c>
      <c r="B129" s="2" t="str">
        <f>"2700"</f>
        <v>2700</v>
      </c>
      <c r="C129" t="s">
        <v>12</v>
      </c>
      <c r="E129" s="2" t="str">
        <f>"03"</f>
        <v>03</v>
      </c>
      <c r="F129" s="2">
        <v>14</v>
      </c>
      <c r="G129" s="2" t="s">
        <v>13</v>
      </c>
      <c r="I129" s="2" t="s">
        <v>15</v>
      </c>
      <c r="J129" s="6"/>
      <c r="K129" s="3" t="s">
        <v>14</v>
      </c>
      <c r="L129" s="2">
        <v>2012</v>
      </c>
      <c r="M129" s="2" t="s">
        <v>16</v>
      </c>
      <c r="N129" s="2" t="s">
        <v>375</v>
      </c>
    </row>
    <row r="130" spans="1:14" ht="60" x14ac:dyDescent="0.25">
      <c r="A130" s="2" t="str">
        <f t="shared" si="3"/>
        <v>2020-10-27</v>
      </c>
      <c r="B130" s="2" t="str">
        <f>"2800"</f>
        <v>2800</v>
      </c>
      <c r="C130" t="s">
        <v>12</v>
      </c>
      <c r="D130" s="1" t="s">
        <v>188</v>
      </c>
      <c r="E130" s="2" t="str">
        <f>"03"</f>
        <v>03</v>
      </c>
      <c r="F130" s="2">
        <v>14</v>
      </c>
      <c r="G130" s="2" t="s">
        <v>13</v>
      </c>
      <c r="I130" s="2" t="s">
        <v>15</v>
      </c>
      <c r="J130" s="6"/>
      <c r="K130" s="3" t="s">
        <v>14</v>
      </c>
      <c r="L130" s="2">
        <v>2012</v>
      </c>
      <c r="M130" s="2" t="s">
        <v>16</v>
      </c>
      <c r="N130" s="2" t="s">
        <v>390</v>
      </c>
    </row>
    <row r="131" spans="1:14" ht="75" x14ac:dyDescent="0.25">
      <c r="A131" s="2" t="str">
        <f t="shared" ref="A131:A175" si="5">"2020-10-28"</f>
        <v>2020-10-28</v>
      </c>
      <c r="B131" s="2" t="str">
        <f>"0500"</f>
        <v>0500</v>
      </c>
      <c r="C131" t="s">
        <v>164</v>
      </c>
      <c r="D131" s="1" t="s">
        <v>166</v>
      </c>
      <c r="E131" s="2" t="str">
        <f>"01"</f>
        <v>01</v>
      </c>
      <c r="F131" s="2">
        <v>11</v>
      </c>
      <c r="G131" s="2" t="s">
        <v>18</v>
      </c>
      <c r="I131" s="2" t="s">
        <v>15</v>
      </c>
      <c r="J131" s="6"/>
      <c r="K131" s="3" t="s">
        <v>165</v>
      </c>
      <c r="L131" s="2">
        <v>1983</v>
      </c>
      <c r="M131" s="2" t="s">
        <v>31</v>
      </c>
      <c r="N131" s="2" t="s">
        <v>361</v>
      </c>
    </row>
    <row r="132" spans="1:14" ht="90" x14ac:dyDescent="0.25">
      <c r="A132" s="2" t="str">
        <f t="shared" si="5"/>
        <v>2020-10-28</v>
      </c>
      <c r="B132" s="2" t="str">
        <f>"0530"</f>
        <v>0530</v>
      </c>
      <c r="C132" t="s">
        <v>111</v>
      </c>
      <c r="D132" s="1" t="s">
        <v>168</v>
      </c>
      <c r="E132" s="2" t="str">
        <f>"01"</f>
        <v>01</v>
      </c>
      <c r="F132" s="2">
        <v>12</v>
      </c>
      <c r="G132" s="2" t="s">
        <v>18</v>
      </c>
      <c r="I132" s="2" t="s">
        <v>15</v>
      </c>
      <c r="J132" s="6"/>
      <c r="K132" s="3" t="s">
        <v>167</v>
      </c>
      <c r="L132" s="2">
        <v>1983</v>
      </c>
      <c r="M132" s="2" t="s">
        <v>31</v>
      </c>
      <c r="N132" s="2" t="s">
        <v>361</v>
      </c>
    </row>
    <row r="133" spans="1:14" ht="30" x14ac:dyDescent="0.25">
      <c r="A133" s="2" t="str">
        <f t="shared" si="5"/>
        <v>2020-10-28</v>
      </c>
      <c r="B133" s="2" t="str">
        <f>"0600"</f>
        <v>0600</v>
      </c>
      <c r="C133" t="s">
        <v>17</v>
      </c>
      <c r="D133" s="1" t="s">
        <v>189</v>
      </c>
      <c r="E133" s="2" t="str">
        <f>"01"</f>
        <v>01</v>
      </c>
      <c r="F133" s="2">
        <v>12</v>
      </c>
      <c r="G133" s="2" t="s">
        <v>18</v>
      </c>
      <c r="I133" s="2" t="s">
        <v>15</v>
      </c>
      <c r="J133" s="6"/>
      <c r="K133" s="3" t="s">
        <v>19</v>
      </c>
      <c r="L133" s="2">
        <v>2014</v>
      </c>
      <c r="M133" s="2" t="s">
        <v>16</v>
      </c>
      <c r="N133" s="2" t="s">
        <v>357</v>
      </c>
    </row>
    <row r="134" spans="1:14" ht="45" x14ac:dyDescent="0.25">
      <c r="A134" s="2" t="str">
        <f t="shared" si="5"/>
        <v>2020-10-28</v>
      </c>
      <c r="B134" s="2" t="str">
        <f>"0626"</f>
        <v>0626</v>
      </c>
      <c r="C134" t="s">
        <v>21</v>
      </c>
      <c r="D134" s="1" t="s">
        <v>191</v>
      </c>
      <c r="E134" s="2" t="str">
        <f>"01"</f>
        <v>01</v>
      </c>
      <c r="F134" s="2">
        <v>11</v>
      </c>
      <c r="G134" s="2" t="s">
        <v>18</v>
      </c>
      <c r="I134" s="2" t="s">
        <v>15</v>
      </c>
      <c r="J134" s="4"/>
      <c r="K134" s="3" t="s">
        <v>190</v>
      </c>
      <c r="L134" s="2">
        <v>2018</v>
      </c>
      <c r="M134" s="2" t="s">
        <v>25</v>
      </c>
      <c r="N134" s="2" t="s">
        <v>357</v>
      </c>
    </row>
    <row r="135" spans="1:14" ht="90" x14ac:dyDescent="0.25">
      <c r="A135" s="2" t="str">
        <f t="shared" si="5"/>
        <v>2020-10-28</v>
      </c>
      <c r="B135" s="2" t="str">
        <f>"0653"</f>
        <v>0653</v>
      </c>
      <c r="C135" t="s">
        <v>26</v>
      </c>
      <c r="D135" s="1" t="s">
        <v>421</v>
      </c>
      <c r="E135" s="2" t="str">
        <f>"02"</f>
        <v>02</v>
      </c>
      <c r="F135" s="2">
        <v>18</v>
      </c>
      <c r="G135" s="2" t="s">
        <v>13</v>
      </c>
      <c r="H135" s="2" t="s">
        <v>71</v>
      </c>
      <c r="I135" s="2" t="s">
        <v>15</v>
      </c>
      <c r="J135" s="4"/>
      <c r="K135" s="3" t="s">
        <v>192</v>
      </c>
      <c r="L135" s="2">
        <v>2013</v>
      </c>
      <c r="M135" s="2" t="s">
        <v>28</v>
      </c>
      <c r="N135" s="2" t="s">
        <v>359</v>
      </c>
    </row>
    <row r="136" spans="1:14" ht="60" x14ac:dyDescent="0.25">
      <c r="A136" s="2" t="str">
        <f t="shared" si="5"/>
        <v>2020-10-28</v>
      </c>
      <c r="B136" s="2" t="str">
        <f>"0722"</f>
        <v>0722</v>
      </c>
      <c r="C136" t="s">
        <v>29</v>
      </c>
      <c r="E136" s="2" t="str">
        <f>"03"</f>
        <v>03</v>
      </c>
      <c r="F136" s="2">
        <v>20</v>
      </c>
      <c r="G136" s="2" t="s">
        <v>18</v>
      </c>
      <c r="I136" s="2" t="s">
        <v>15</v>
      </c>
      <c r="J136" s="4"/>
      <c r="K136" s="3" t="s">
        <v>30</v>
      </c>
      <c r="L136" s="2">
        <v>2015</v>
      </c>
      <c r="M136" s="2" t="s">
        <v>31</v>
      </c>
      <c r="N136" s="2" t="s">
        <v>360</v>
      </c>
    </row>
    <row r="137" spans="1:14" ht="75" x14ac:dyDescent="0.25">
      <c r="A137" s="2" t="str">
        <f t="shared" si="5"/>
        <v>2020-10-28</v>
      </c>
      <c r="B137" s="2" t="str">
        <f>"0736"</f>
        <v>0736</v>
      </c>
      <c r="C137" t="s">
        <v>32</v>
      </c>
      <c r="D137" s="1" t="s">
        <v>194</v>
      </c>
      <c r="E137" s="2" t="str">
        <f>"01"</f>
        <v>01</v>
      </c>
      <c r="F137" s="2">
        <v>1</v>
      </c>
      <c r="G137" s="2" t="s">
        <v>18</v>
      </c>
      <c r="I137" s="2" t="s">
        <v>15</v>
      </c>
      <c r="J137" s="4"/>
      <c r="K137" s="3" t="s">
        <v>193</v>
      </c>
      <c r="L137" s="2">
        <v>2019</v>
      </c>
      <c r="M137" s="2" t="s">
        <v>31</v>
      </c>
      <c r="N137" s="2" t="s">
        <v>361</v>
      </c>
    </row>
    <row r="138" spans="1:14" ht="60" x14ac:dyDescent="0.25">
      <c r="A138" s="2" t="str">
        <f t="shared" si="5"/>
        <v>2020-10-28</v>
      </c>
      <c r="B138" s="2" t="str">
        <f>"0801"</f>
        <v>0801</v>
      </c>
      <c r="C138" t="s">
        <v>35</v>
      </c>
      <c r="E138" s="2" t="str">
        <f>"01"</f>
        <v>01</v>
      </c>
      <c r="F138" s="2">
        <v>32</v>
      </c>
      <c r="G138" s="2" t="s">
        <v>18</v>
      </c>
      <c r="I138" s="2" t="s">
        <v>15</v>
      </c>
      <c r="J138" s="4"/>
      <c r="K138" s="3" t="s">
        <v>36</v>
      </c>
      <c r="L138" s="2">
        <v>0</v>
      </c>
      <c r="M138" s="2" t="s">
        <v>25</v>
      </c>
      <c r="N138" s="2" t="s">
        <v>391</v>
      </c>
    </row>
    <row r="139" spans="1:14" ht="75" x14ac:dyDescent="0.25">
      <c r="A139" s="2" t="str">
        <f t="shared" si="5"/>
        <v>2020-10-28</v>
      </c>
      <c r="B139" s="2" t="str">
        <f>"0814"</f>
        <v>0814</v>
      </c>
      <c r="C139" t="s">
        <v>37</v>
      </c>
      <c r="E139" s="2" t="str">
        <f>"01"</f>
        <v>01</v>
      </c>
      <c r="F139" s="2">
        <v>4</v>
      </c>
      <c r="G139" s="2" t="s">
        <v>18</v>
      </c>
      <c r="I139" s="2" t="s">
        <v>15</v>
      </c>
      <c r="J139" s="4"/>
      <c r="K139" s="3" t="s">
        <v>38</v>
      </c>
      <c r="L139" s="2">
        <v>0</v>
      </c>
      <c r="M139" s="2" t="s">
        <v>16</v>
      </c>
      <c r="N139" s="2" t="s">
        <v>363</v>
      </c>
    </row>
    <row r="140" spans="1:14" ht="75" x14ac:dyDescent="0.25">
      <c r="A140" s="2" t="str">
        <f t="shared" si="5"/>
        <v>2020-10-28</v>
      </c>
      <c r="B140" s="2" t="str">
        <f>"0819"</f>
        <v>0819</v>
      </c>
      <c r="C140" t="s">
        <v>39</v>
      </c>
      <c r="E140" s="2" t="str">
        <f>"01"</f>
        <v>01</v>
      </c>
      <c r="F140" s="2">
        <v>32</v>
      </c>
      <c r="G140" s="2" t="s">
        <v>18</v>
      </c>
      <c r="I140" s="2" t="s">
        <v>15</v>
      </c>
      <c r="J140" s="4"/>
      <c r="K140" s="3" t="s">
        <v>40</v>
      </c>
      <c r="L140" s="2">
        <v>2017</v>
      </c>
      <c r="M140" s="2" t="s">
        <v>41</v>
      </c>
      <c r="N140" s="2" t="s">
        <v>364</v>
      </c>
    </row>
    <row r="141" spans="1:14" ht="90" x14ac:dyDescent="0.25">
      <c r="A141" s="2" t="str">
        <f t="shared" si="5"/>
        <v>2020-10-28</v>
      </c>
      <c r="B141" s="2" t="str">
        <f>"0822"</f>
        <v>0822</v>
      </c>
      <c r="C141" t="s">
        <v>195</v>
      </c>
      <c r="E141" s="2" t="str">
        <f>"03"</f>
        <v>03</v>
      </c>
      <c r="F141" s="2">
        <v>1</v>
      </c>
      <c r="G141" s="2" t="s">
        <v>18</v>
      </c>
      <c r="I141" s="2" t="s">
        <v>15</v>
      </c>
      <c r="J141" s="4"/>
      <c r="K141" s="3" t="s">
        <v>43</v>
      </c>
      <c r="L141" s="2">
        <v>2010</v>
      </c>
      <c r="M141" s="2" t="s">
        <v>25</v>
      </c>
      <c r="N141" s="2" t="s">
        <v>357</v>
      </c>
    </row>
    <row r="142" spans="1:14" ht="90" x14ac:dyDescent="0.25">
      <c r="A142" s="2" t="str">
        <f t="shared" si="5"/>
        <v>2020-10-28</v>
      </c>
      <c r="B142" s="2" t="str">
        <f>"0847"</f>
        <v>0847</v>
      </c>
      <c r="C142" t="s">
        <v>44</v>
      </c>
      <c r="D142" s="1" t="s">
        <v>196</v>
      </c>
      <c r="E142" s="2" t="str">
        <f>"01"</f>
        <v>01</v>
      </c>
      <c r="F142" s="2">
        <v>23</v>
      </c>
      <c r="G142" s="2" t="s">
        <v>18</v>
      </c>
      <c r="I142" s="2" t="s">
        <v>15</v>
      </c>
      <c r="J142" s="4"/>
      <c r="K142" s="3" t="s">
        <v>45</v>
      </c>
      <c r="L142" s="2">
        <v>2005</v>
      </c>
      <c r="M142" s="2" t="s">
        <v>25</v>
      </c>
      <c r="N142" s="2" t="s">
        <v>359</v>
      </c>
    </row>
    <row r="143" spans="1:14" ht="45" x14ac:dyDescent="0.25">
      <c r="A143" s="2" t="str">
        <f t="shared" si="5"/>
        <v>2020-10-28</v>
      </c>
      <c r="B143" s="2" t="str">
        <f>"0909"</f>
        <v>0909</v>
      </c>
      <c r="C143" t="s">
        <v>46</v>
      </c>
      <c r="E143" s="2" t="str">
        <f>"01"</f>
        <v>01</v>
      </c>
      <c r="F143" s="2">
        <v>3</v>
      </c>
      <c r="G143" s="2" t="s">
        <v>18</v>
      </c>
      <c r="I143" s="2" t="s">
        <v>15</v>
      </c>
      <c r="J143" s="4"/>
      <c r="K143" s="3" t="s">
        <v>47</v>
      </c>
      <c r="L143" s="2">
        <v>2007</v>
      </c>
      <c r="M143" s="2" t="s">
        <v>16</v>
      </c>
      <c r="N143" s="2" t="s">
        <v>357</v>
      </c>
    </row>
    <row r="144" spans="1:14" ht="75" x14ac:dyDescent="0.25">
      <c r="A144" s="2" t="str">
        <f t="shared" si="5"/>
        <v>2020-10-28</v>
      </c>
      <c r="B144" s="2" t="str">
        <f>"0934"</f>
        <v>0934</v>
      </c>
      <c r="C144" t="s">
        <v>48</v>
      </c>
      <c r="E144" s="2" t="str">
        <f>"01"</f>
        <v>01</v>
      </c>
      <c r="F144" s="2">
        <v>4</v>
      </c>
      <c r="G144" s="2" t="s">
        <v>13</v>
      </c>
      <c r="I144" s="2" t="s">
        <v>15</v>
      </c>
      <c r="J144" s="4"/>
      <c r="K144" s="3" t="s">
        <v>49</v>
      </c>
      <c r="L144" s="2">
        <v>2014</v>
      </c>
      <c r="M144" s="2" t="s">
        <v>25</v>
      </c>
      <c r="N144" s="2" t="s">
        <v>358</v>
      </c>
    </row>
    <row r="145" spans="1:14" ht="60" x14ac:dyDescent="0.25">
      <c r="A145" s="2" t="str">
        <f t="shared" si="5"/>
        <v>2020-10-28</v>
      </c>
      <c r="B145" s="2" t="str">
        <f>"1000"</f>
        <v>1000</v>
      </c>
      <c r="C145" t="s">
        <v>422</v>
      </c>
      <c r="E145" s="2" t="str">
        <f>"2020"</f>
        <v>2020</v>
      </c>
      <c r="F145" s="2">
        <v>4</v>
      </c>
      <c r="G145" s="2" t="s">
        <v>51</v>
      </c>
      <c r="I145" s="2" t="s">
        <v>15</v>
      </c>
      <c r="J145" s="4"/>
      <c r="K145" s="3" t="s">
        <v>184</v>
      </c>
      <c r="L145" s="2">
        <v>2020</v>
      </c>
      <c r="M145" s="2" t="s">
        <v>16</v>
      </c>
      <c r="N145" s="2" t="s">
        <v>389</v>
      </c>
    </row>
    <row r="146" spans="1:14" ht="60" x14ac:dyDescent="0.25">
      <c r="A146" s="2" t="str">
        <f t="shared" si="5"/>
        <v>2020-10-28</v>
      </c>
      <c r="B146" s="2" t="str">
        <f>"1145"</f>
        <v>1145</v>
      </c>
      <c r="C146" t="s">
        <v>185</v>
      </c>
      <c r="E146" s="2" t="str">
        <f>"00"</f>
        <v>00</v>
      </c>
      <c r="F146" s="2">
        <v>0</v>
      </c>
      <c r="G146" s="2" t="s">
        <v>13</v>
      </c>
      <c r="H146" s="2" t="s">
        <v>186</v>
      </c>
      <c r="I146" s="2" t="s">
        <v>15</v>
      </c>
      <c r="J146" s="4"/>
      <c r="K146" s="3" t="s">
        <v>187</v>
      </c>
      <c r="L146" s="2">
        <v>2018</v>
      </c>
      <c r="M146" s="2" t="s">
        <v>25</v>
      </c>
      <c r="N146" s="2" t="s">
        <v>362</v>
      </c>
    </row>
    <row r="147" spans="1:14" ht="90" x14ac:dyDescent="0.25">
      <c r="A147" s="2" t="str">
        <f t="shared" si="5"/>
        <v>2020-10-28</v>
      </c>
      <c r="B147" s="2" t="str">
        <f>"1200"</f>
        <v>1200</v>
      </c>
      <c r="C147" t="s">
        <v>179</v>
      </c>
      <c r="E147" s="2" t="str">
        <f>"01"</f>
        <v>01</v>
      </c>
      <c r="F147" s="2">
        <v>1</v>
      </c>
      <c r="G147" s="2" t="s">
        <v>77</v>
      </c>
      <c r="H147" s="2" t="s">
        <v>180</v>
      </c>
      <c r="I147" s="2" t="s">
        <v>15</v>
      </c>
      <c r="J147" s="4"/>
      <c r="K147" s="3" t="s">
        <v>435</v>
      </c>
      <c r="L147" s="2">
        <v>2020</v>
      </c>
      <c r="M147" s="2" t="s">
        <v>25</v>
      </c>
      <c r="N147" s="2" t="s">
        <v>375</v>
      </c>
    </row>
    <row r="148" spans="1:14" ht="75" x14ac:dyDescent="0.25">
      <c r="A148" s="2" t="str">
        <f t="shared" si="5"/>
        <v>2020-10-28</v>
      </c>
      <c r="B148" s="2" t="str">
        <f>"1300"</f>
        <v>1300</v>
      </c>
      <c r="C148" t="s">
        <v>173</v>
      </c>
      <c r="D148" s="1" t="s">
        <v>175</v>
      </c>
      <c r="E148" s="2" t="str">
        <f>"02"</f>
        <v>02</v>
      </c>
      <c r="F148" s="2">
        <v>6</v>
      </c>
      <c r="G148" s="2" t="s">
        <v>13</v>
      </c>
      <c r="I148" s="2" t="s">
        <v>15</v>
      </c>
      <c r="J148" s="4"/>
      <c r="K148" s="3" t="s">
        <v>174</v>
      </c>
      <c r="L148" s="2">
        <v>2019</v>
      </c>
      <c r="M148" s="2" t="s">
        <v>67</v>
      </c>
      <c r="N148" s="2" t="s">
        <v>357</v>
      </c>
    </row>
    <row r="149" spans="1:14" ht="75" x14ac:dyDescent="0.25">
      <c r="A149" s="2" t="str">
        <f t="shared" si="5"/>
        <v>2020-10-28</v>
      </c>
      <c r="B149" s="2" t="str">
        <f>"1330"</f>
        <v>1330</v>
      </c>
      <c r="C149" t="s">
        <v>197</v>
      </c>
      <c r="E149" s="2" t="str">
        <f>"00"</f>
        <v>00</v>
      </c>
      <c r="F149" s="2">
        <v>0</v>
      </c>
      <c r="G149" s="2" t="s">
        <v>13</v>
      </c>
      <c r="I149" s="2" t="s">
        <v>15</v>
      </c>
      <c r="J149" s="4"/>
      <c r="K149" s="3" t="s">
        <v>198</v>
      </c>
      <c r="L149" s="2">
        <v>2004</v>
      </c>
      <c r="M149" s="2" t="s">
        <v>16</v>
      </c>
      <c r="N149" s="2" t="s">
        <v>361</v>
      </c>
    </row>
    <row r="150" spans="1:14" ht="75" x14ac:dyDescent="0.25">
      <c r="A150" s="2" t="str">
        <f t="shared" si="5"/>
        <v>2020-10-28</v>
      </c>
      <c r="B150" s="2" t="str">
        <f>"1400"</f>
        <v>1400</v>
      </c>
      <c r="C150" t="s">
        <v>199</v>
      </c>
      <c r="D150" s="1" t="s">
        <v>201</v>
      </c>
      <c r="E150" s="2" t="str">
        <f>"2013"</f>
        <v>2013</v>
      </c>
      <c r="F150" s="2">
        <v>5</v>
      </c>
      <c r="G150" s="2" t="s">
        <v>13</v>
      </c>
      <c r="I150" s="2" t="s">
        <v>15</v>
      </c>
      <c r="J150" s="4"/>
      <c r="K150" s="3" t="s">
        <v>200</v>
      </c>
      <c r="L150" s="2">
        <v>0</v>
      </c>
      <c r="M150" s="2" t="s">
        <v>16</v>
      </c>
      <c r="N150" s="2" t="s">
        <v>392</v>
      </c>
    </row>
    <row r="151" spans="1:14" ht="75" x14ac:dyDescent="0.25">
      <c r="A151" s="2" t="str">
        <f t="shared" si="5"/>
        <v>2020-10-28</v>
      </c>
      <c r="B151" s="2" t="str">
        <f>"1500"</f>
        <v>1500</v>
      </c>
      <c r="C151" t="s">
        <v>26</v>
      </c>
      <c r="D151" s="1" t="s">
        <v>203</v>
      </c>
      <c r="E151" s="2" t="str">
        <f>"02"</f>
        <v>02</v>
      </c>
      <c r="F151" s="2">
        <v>8</v>
      </c>
      <c r="G151" s="2" t="s">
        <v>13</v>
      </c>
      <c r="I151" s="2" t="s">
        <v>15</v>
      </c>
      <c r="J151" s="4"/>
      <c r="K151" s="3" t="s">
        <v>202</v>
      </c>
      <c r="L151" s="2">
        <v>2013</v>
      </c>
      <c r="M151" s="2" t="s">
        <v>28</v>
      </c>
      <c r="N151" s="2" t="s">
        <v>359</v>
      </c>
    </row>
    <row r="152" spans="1:14" ht="75" x14ac:dyDescent="0.25">
      <c r="A152" s="2" t="str">
        <f t="shared" si="5"/>
        <v>2020-10-28</v>
      </c>
      <c r="B152" s="2" t="str">
        <f>"1526"</f>
        <v>1526</v>
      </c>
      <c r="C152" t="s">
        <v>100</v>
      </c>
      <c r="D152" s="1" t="s">
        <v>205</v>
      </c>
      <c r="E152" s="2" t="str">
        <f>"2012"</f>
        <v>2012</v>
      </c>
      <c r="F152" s="2">
        <v>5</v>
      </c>
      <c r="G152" s="2" t="s">
        <v>18</v>
      </c>
      <c r="I152" s="2" t="s">
        <v>15</v>
      </c>
      <c r="J152" s="4"/>
      <c r="K152" s="3" t="s">
        <v>204</v>
      </c>
      <c r="L152" s="2">
        <v>2012</v>
      </c>
      <c r="M152" s="2" t="s">
        <v>16</v>
      </c>
      <c r="N152" s="2" t="s">
        <v>359</v>
      </c>
    </row>
    <row r="153" spans="1:14" ht="90" x14ac:dyDescent="0.25">
      <c r="A153" s="2" t="str">
        <f t="shared" si="5"/>
        <v>2020-10-28</v>
      </c>
      <c r="B153" s="2" t="str">
        <f>"1555"</f>
        <v>1555</v>
      </c>
      <c r="C153" t="s">
        <v>103</v>
      </c>
      <c r="D153" s="1" t="s">
        <v>206</v>
      </c>
      <c r="E153" s="2" t="str">
        <f t="shared" ref="E153:E158" si="6">"01"</f>
        <v>01</v>
      </c>
      <c r="F153" s="2">
        <v>18</v>
      </c>
      <c r="G153" s="2" t="s">
        <v>18</v>
      </c>
      <c r="I153" s="2" t="s">
        <v>15</v>
      </c>
      <c r="J153" s="4"/>
      <c r="K153" s="3" t="s">
        <v>104</v>
      </c>
      <c r="L153" s="2">
        <v>2018</v>
      </c>
      <c r="M153" s="2" t="s">
        <v>25</v>
      </c>
      <c r="N153" s="2" t="s">
        <v>379</v>
      </c>
    </row>
    <row r="154" spans="1:14" ht="60" x14ac:dyDescent="0.25">
      <c r="A154" s="2" t="str">
        <f t="shared" si="5"/>
        <v>2020-10-28</v>
      </c>
      <c r="B154" s="2" t="str">
        <f>"1604"</f>
        <v>1604</v>
      </c>
      <c r="C154" t="s">
        <v>21</v>
      </c>
      <c r="D154" s="1" t="s">
        <v>208</v>
      </c>
      <c r="E154" s="2" t="str">
        <f t="shared" si="6"/>
        <v>01</v>
      </c>
      <c r="F154" s="2">
        <v>4</v>
      </c>
      <c r="G154" s="2" t="s">
        <v>18</v>
      </c>
      <c r="I154" s="2" t="s">
        <v>15</v>
      </c>
      <c r="J154" s="4"/>
      <c r="K154" s="3" t="s">
        <v>207</v>
      </c>
      <c r="L154" s="2">
        <v>2018</v>
      </c>
      <c r="M154" s="2" t="s">
        <v>25</v>
      </c>
      <c r="N154" s="2" t="s">
        <v>357</v>
      </c>
    </row>
    <row r="155" spans="1:14" ht="45" x14ac:dyDescent="0.25">
      <c r="A155" s="2" t="str">
        <f t="shared" si="5"/>
        <v>2020-10-28</v>
      </c>
      <c r="B155" s="2" t="str">
        <f>"1632"</f>
        <v>1632</v>
      </c>
      <c r="C155" t="s">
        <v>108</v>
      </c>
      <c r="D155" s="1" t="s">
        <v>210</v>
      </c>
      <c r="E155" s="2" t="str">
        <f t="shared" si="6"/>
        <v>01</v>
      </c>
      <c r="F155" s="2">
        <v>3</v>
      </c>
      <c r="G155" s="2" t="s">
        <v>13</v>
      </c>
      <c r="H155" s="2" t="s">
        <v>71</v>
      </c>
      <c r="I155" s="2" t="s">
        <v>15</v>
      </c>
      <c r="J155" s="4"/>
      <c r="K155" s="3" t="s">
        <v>209</v>
      </c>
      <c r="L155" s="2">
        <v>0</v>
      </c>
      <c r="M155" s="2" t="s">
        <v>16</v>
      </c>
      <c r="N155" s="2" t="s">
        <v>361</v>
      </c>
    </row>
    <row r="156" spans="1:14" ht="60" x14ac:dyDescent="0.25">
      <c r="A156" s="2" t="str">
        <f t="shared" si="5"/>
        <v>2020-10-28</v>
      </c>
      <c r="B156" s="2" t="str">
        <f>"1700"</f>
        <v>1700</v>
      </c>
      <c r="C156" t="s">
        <v>164</v>
      </c>
      <c r="D156" s="1" t="s">
        <v>212</v>
      </c>
      <c r="E156" s="2" t="str">
        <f t="shared" si="6"/>
        <v>01</v>
      </c>
      <c r="F156" s="2">
        <v>13</v>
      </c>
      <c r="G156" s="2" t="s">
        <v>18</v>
      </c>
      <c r="I156" s="2" t="s">
        <v>15</v>
      </c>
      <c r="J156" s="4"/>
      <c r="K156" s="3" t="s">
        <v>211</v>
      </c>
      <c r="L156" s="2">
        <v>1983</v>
      </c>
      <c r="M156" s="2" t="s">
        <v>31</v>
      </c>
      <c r="N156" s="2" t="s">
        <v>361</v>
      </c>
    </row>
    <row r="157" spans="1:14" ht="90" x14ac:dyDescent="0.25">
      <c r="A157" s="2" t="str">
        <f t="shared" si="5"/>
        <v>2020-10-28</v>
      </c>
      <c r="B157" s="2" t="str">
        <f>"1730"</f>
        <v>1730</v>
      </c>
      <c r="C157" t="s">
        <v>164</v>
      </c>
      <c r="D157" s="1" t="s">
        <v>423</v>
      </c>
      <c r="E157" s="2" t="str">
        <f t="shared" si="6"/>
        <v>01</v>
      </c>
      <c r="F157" s="2">
        <v>14</v>
      </c>
      <c r="G157" s="2" t="s">
        <v>18</v>
      </c>
      <c r="I157" s="2" t="s">
        <v>15</v>
      </c>
      <c r="J157" s="4"/>
      <c r="K157" s="3" t="s">
        <v>213</v>
      </c>
      <c r="L157" s="2">
        <v>1983</v>
      </c>
      <c r="M157" s="2" t="s">
        <v>31</v>
      </c>
      <c r="N157" s="2" t="s">
        <v>361</v>
      </c>
    </row>
    <row r="158" spans="1:14" ht="90" x14ac:dyDescent="0.25">
      <c r="A158" s="2" t="str">
        <f t="shared" si="5"/>
        <v>2020-10-28</v>
      </c>
      <c r="B158" s="2" t="str">
        <f>"1800"</f>
        <v>1800</v>
      </c>
      <c r="C158" t="s">
        <v>469</v>
      </c>
      <c r="D158" t="s">
        <v>473</v>
      </c>
      <c r="E158" s="2" t="str">
        <f t="shared" si="6"/>
        <v>01</v>
      </c>
      <c r="F158" s="2">
        <v>2</v>
      </c>
      <c r="G158" s="2" t="s">
        <v>18</v>
      </c>
      <c r="J158" s="4"/>
      <c r="K158" s="1" t="s">
        <v>472</v>
      </c>
      <c r="L158" s="2">
        <v>2020</v>
      </c>
      <c r="M158" s="2" t="s">
        <v>16</v>
      </c>
      <c r="N158" s="2" t="s">
        <v>372</v>
      </c>
    </row>
    <row r="159" spans="1:14" ht="75" x14ac:dyDescent="0.25">
      <c r="A159" s="2" t="str">
        <f t="shared" si="5"/>
        <v>2020-10-28</v>
      </c>
      <c r="B159" s="2" t="str">
        <f>"1825"</f>
        <v>1825</v>
      </c>
      <c r="C159" t="s">
        <v>118</v>
      </c>
      <c r="E159" s="2" t="str">
        <f>"2020"</f>
        <v>2020</v>
      </c>
      <c r="F159" s="2">
        <v>24</v>
      </c>
      <c r="G159" s="2" t="s">
        <v>51</v>
      </c>
      <c r="I159" s="2" t="s">
        <v>15</v>
      </c>
      <c r="J159" s="4"/>
      <c r="K159" s="3" t="s">
        <v>119</v>
      </c>
      <c r="L159" s="2">
        <v>2020</v>
      </c>
      <c r="M159" s="2" t="s">
        <v>16</v>
      </c>
      <c r="N159" s="2" t="s">
        <v>373</v>
      </c>
    </row>
    <row r="160" spans="1:14" ht="60" x14ac:dyDescent="0.25">
      <c r="A160" s="2" t="str">
        <f t="shared" si="5"/>
        <v>2020-10-28</v>
      </c>
      <c r="B160" s="2" t="str">
        <f>"1830"</f>
        <v>1830</v>
      </c>
      <c r="C160" t="s">
        <v>120</v>
      </c>
      <c r="E160" s="2" t="str">
        <f>"02"</f>
        <v>02</v>
      </c>
      <c r="F160" s="2">
        <v>9</v>
      </c>
      <c r="G160" s="2" t="s">
        <v>18</v>
      </c>
      <c r="I160" s="2" t="s">
        <v>15</v>
      </c>
      <c r="J160" s="4"/>
      <c r="K160" s="3" t="s">
        <v>214</v>
      </c>
      <c r="L160" s="2">
        <v>2019</v>
      </c>
      <c r="M160" s="2" t="s">
        <v>16</v>
      </c>
      <c r="N160" s="2" t="s">
        <v>380</v>
      </c>
    </row>
    <row r="161" spans="1:14" ht="75" x14ac:dyDescent="0.25">
      <c r="A161" s="2" t="str">
        <f t="shared" si="5"/>
        <v>2020-10-28</v>
      </c>
      <c r="B161" s="2" t="str">
        <f>"1900"</f>
        <v>1900</v>
      </c>
      <c r="C161" t="s">
        <v>122</v>
      </c>
      <c r="D161" s="1" t="s">
        <v>216</v>
      </c>
      <c r="E161" s="2" t="str">
        <f>"2019"</f>
        <v>2019</v>
      </c>
      <c r="F161" s="2">
        <v>3</v>
      </c>
      <c r="G161" s="2" t="s">
        <v>13</v>
      </c>
      <c r="I161" s="2" t="s">
        <v>15</v>
      </c>
      <c r="J161" s="4"/>
      <c r="K161" s="3" t="s">
        <v>215</v>
      </c>
      <c r="L161" s="2">
        <v>2019</v>
      </c>
      <c r="M161" s="2" t="s">
        <v>16</v>
      </c>
      <c r="N161" s="2" t="s">
        <v>360</v>
      </c>
    </row>
    <row r="162" spans="1:14" ht="90" x14ac:dyDescent="0.25">
      <c r="A162" s="2" t="str">
        <f t="shared" si="5"/>
        <v>2020-10-28</v>
      </c>
      <c r="B162" s="2" t="str">
        <f>"1920"</f>
        <v>1920</v>
      </c>
      <c r="C162" t="s">
        <v>125</v>
      </c>
      <c r="D162" s="1" t="s">
        <v>217</v>
      </c>
      <c r="E162" s="2" t="str">
        <f>"01"</f>
        <v>01</v>
      </c>
      <c r="F162" s="2">
        <v>3</v>
      </c>
      <c r="G162" s="2" t="s">
        <v>18</v>
      </c>
      <c r="I162" s="2" t="s">
        <v>15</v>
      </c>
      <c r="J162" s="4"/>
      <c r="K162" s="3" t="s">
        <v>126</v>
      </c>
      <c r="L162" s="2">
        <v>2013</v>
      </c>
      <c r="M162" s="2" t="s">
        <v>16</v>
      </c>
      <c r="N162" s="2" t="s">
        <v>388</v>
      </c>
    </row>
    <row r="163" spans="1:14" ht="45" x14ac:dyDescent="0.25">
      <c r="A163" s="2" t="str">
        <f t="shared" si="5"/>
        <v>2020-10-28</v>
      </c>
      <c r="B163" s="2" t="str">
        <f>"1925"</f>
        <v>1925</v>
      </c>
      <c r="C163" t="s">
        <v>74</v>
      </c>
      <c r="E163" s="2" t="str">
        <f>"2020"</f>
        <v>2020</v>
      </c>
      <c r="F163" s="2">
        <v>213</v>
      </c>
      <c r="G163" s="2" t="s">
        <v>51</v>
      </c>
      <c r="J163" s="4"/>
      <c r="K163" s="3" t="s">
        <v>75</v>
      </c>
      <c r="L163" s="2">
        <v>2020</v>
      </c>
      <c r="M163" s="2" t="s">
        <v>16</v>
      </c>
      <c r="N163" s="2" t="s">
        <v>373</v>
      </c>
    </row>
    <row r="164" spans="1:14" ht="75" x14ac:dyDescent="0.25">
      <c r="A164" s="2" t="str">
        <f t="shared" si="5"/>
        <v>2020-10-28</v>
      </c>
      <c r="B164" s="2" t="str">
        <f>"1930"</f>
        <v>1930</v>
      </c>
      <c r="C164" t="s">
        <v>218</v>
      </c>
      <c r="D164" s="1" t="s">
        <v>221</v>
      </c>
      <c r="E164" s="2" t="str">
        <f>"01"</f>
        <v>01</v>
      </c>
      <c r="F164" s="2">
        <v>4</v>
      </c>
      <c r="G164" s="2" t="s">
        <v>77</v>
      </c>
      <c r="H164" s="2" t="s">
        <v>219</v>
      </c>
      <c r="I164" s="2" t="s">
        <v>15</v>
      </c>
      <c r="J164" s="5" t="s">
        <v>452</v>
      </c>
      <c r="K164" s="3" t="s">
        <v>220</v>
      </c>
      <c r="L164" s="2">
        <v>2017</v>
      </c>
      <c r="M164" s="2" t="s">
        <v>25</v>
      </c>
      <c r="N164" s="2" t="s">
        <v>393</v>
      </c>
    </row>
    <row r="165" spans="1:14" ht="90" x14ac:dyDescent="0.25">
      <c r="A165" s="2" t="str">
        <f t="shared" si="5"/>
        <v>2020-10-28</v>
      </c>
      <c r="B165" s="2" t="str">
        <f>"2030"</f>
        <v>2030</v>
      </c>
      <c r="C165" t="s">
        <v>222</v>
      </c>
      <c r="E165" s="2" t="str">
        <f>"00"</f>
        <v>00</v>
      </c>
      <c r="F165" s="2">
        <v>0</v>
      </c>
      <c r="G165" s="2" t="s">
        <v>223</v>
      </c>
      <c r="J165" s="5" t="s">
        <v>452</v>
      </c>
      <c r="K165" s="3" t="s">
        <v>436</v>
      </c>
      <c r="L165" s="2">
        <v>2016</v>
      </c>
      <c r="M165" s="2" t="s">
        <v>16</v>
      </c>
      <c r="N165" s="2" t="s">
        <v>394</v>
      </c>
    </row>
    <row r="166" spans="1:14" ht="45" x14ac:dyDescent="0.25">
      <c r="A166" s="2" t="str">
        <f t="shared" si="5"/>
        <v>2020-10-28</v>
      </c>
      <c r="B166" s="2" t="str">
        <f>"2135"</f>
        <v>2135</v>
      </c>
      <c r="C166" t="s">
        <v>74</v>
      </c>
      <c r="E166" s="2" t="str">
        <f>"2020"</f>
        <v>2020</v>
      </c>
      <c r="F166" s="2">
        <v>213</v>
      </c>
      <c r="G166" s="2" t="s">
        <v>51</v>
      </c>
      <c r="J166" s="4"/>
      <c r="K166" s="3" t="s">
        <v>75</v>
      </c>
      <c r="L166" s="2">
        <v>2020</v>
      </c>
      <c r="M166" s="2" t="s">
        <v>16</v>
      </c>
      <c r="N166" s="2" t="s">
        <v>373</v>
      </c>
    </row>
    <row r="167" spans="1:14" ht="60" x14ac:dyDescent="0.25">
      <c r="A167" s="2" t="str">
        <f t="shared" si="5"/>
        <v>2020-10-28</v>
      </c>
      <c r="B167" s="2" t="str">
        <f>"2140"</f>
        <v>2140</v>
      </c>
      <c r="C167" t="s">
        <v>224</v>
      </c>
      <c r="E167" s="2" t="str">
        <f>"00"</f>
        <v>00</v>
      </c>
      <c r="F167" s="2">
        <v>0</v>
      </c>
      <c r="G167" s="2" t="s">
        <v>13</v>
      </c>
      <c r="H167" s="2" t="s">
        <v>71</v>
      </c>
      <c r="I167" s="2" t="s">
        <v>15</v>
      </c>
      <c r="J167" s="5" t="s">
        <v>452</v>
      </c>
      <c r="K167" s="3" t="s">
        <v>225</v>
      </c>
      <c r="L167" s="2">
        <v>2018</v>
      </c>
      <c r="M167" s="2" t="s">
        <v>16</v>
      </c>
      <c r="N167" s="2" t="s">
        <v>385</v>
      </c>
    </row>
    <row r="168" spans="1:14" ht="60" x14ac:dyDescent="0.25">
      <c r="A168" s="2" t="str">
        <f t="shared" si="5"/>
        <v>2020-10-28</v>
      </c>
      <c r="B168" s="2" t="str">
        <f>"2240"</f>
        <v>2240</v>
      </c>
      <c r="C168" t="s">
        <v>226</v>
      </c>
      <c r="D168" s="1" t="s">
        <v>229</v>
      </c>
      <c r="E168" s="2" t="str">
        <f>"01"</f>
        <v>01</v>
      </c>
      <c r="F168" s="2">
        <v>3</v>
      </c>
      <c r="G168" s="2" t="s">
        <v>77</v>
      </c>
      <c r="H168" s="2" t="s">
        <v>227</v>
      </c>
      <c r="I168" s="2" t="s">
        <v>15</v>
      </c>
      <c r="J168" s="4"/>
      <c r="K168" s="3" t="s">
        <v>228</v>
      </c>
      <c r="L168" s="2">
        <v>0</v>
      </c>
      <c r="M168" s="2" t="s">
        <v>16</v>
      </c>
      <c r="N168" s="2" t="s">
        <v>378</v>
      </c>
    </row>
    <row r="169" spans="1:14" ht="60" x14ac:dyDescent="0.25">
      <c r="A169" s="2" t="str">
        <f t="shared" si="5"/>
        <v>2020-10-28</v>
      </c>
      <c r="B169" s="2" t="str">
        <f>"2310"</f>
        <v>2310</v>
      </c>
      <c r="C169" t="s">
        <v>230</v>
      </c>
      <c r="D169" s="1" t="s">
        <v>232</v>
      </c>
      <c r="E169" s="2" t="str">
        <f>"04"</f>
        <v>04</v>
      </c>
      <c r="F169" s="2">
        <v>3</v>
      </c>
      <c r="G169" s="2" t="s">
        <v>13</v>
      </c>
      <c r="I169" s="2" t="s">
        <v>15</v>
      </c>
      <c r="J169" s="4"/>
      <c r="K169" s="3" t="s">
        <v>231</v>
      </c>
      <c r="L169" s="2">
        <v>2017</v>
      </c>
      <c r="M169" s="2" t="s">
        <v>25</v>
      </c>
      <c r="N169" s="2" t="s">
        <v>358</v>
      </c>
    </row>
    <row r="170" spans="1:14" ht="75" x14ac:dyDescent="0.25">
      <c r="A170" s="2" t="str">
        <f t="shared" si="5"/>
        <v>2020-10-28</v>
      </c>
      <c r="B170" s="2" t="str">
        <f>"2340"</f>
        <v>2340</v>
      </c>
      <c r="C170" t="s">
        <v>233</v>
      </c>
      <c r="D170" s="1" t="s">
        <v>235</v>
      </c>
      <c r="E170" s="2" t="str">
        <f>"02"</f>
        <v>02</v>
      </c>
      <c r="F170" s="2">
        <v>0</v>
      </c>
      <c r="G170" s="2" t="s">
        <v>13</v>
      </c>
      <c r="I170" s="2" t="s">
        <v>15</v>
      </c>
      <c r="J170" s="4"/>
      <c r="K170" s="3" t="s">
        <v>234</v>
      </c>
      <c r="L170" s="2">
        <v>2017</v>
      </c>
      <c r="M170" s="2" t="s">
        <v>16</v>
      </c>
      <c r="N170" s="2" t="s">
        <v>395</v>
      </c>
    </row>
    <row r="171" spans="1:14" ht="60" x14ac:dyDescent="0.25">
      <c r="A171" s="2" t="str">
        <f t="shared" si="5"/>
        <v>2020-10-28</v>
      </c>
      <c r="B171" s="2" t="str">
        <f>"2400"</f>
        <v>2400</v>
      </c>
      <c r="C171" t="s">
        <v>12</v>
      </c>
      <c r="E171" s="2" t="str">
        <f>"03"</f>
        <v>03</v>
      </c>
      <c r="F171" s="2">
        <v>15</v>
      </c>
      <c r="G171" s="2" t="s">
        <v>13</v>
      </c>
      <c r="I171" s="2" t="s">
        <v>15</v>
      </c>
      <c r="J171" s="4"/>
      <c r="K171" s="3" t="s">
        <v>14</v>
      </c>
      <c r="L171" s="2">
        <v>2012</v>
      </c>
      <c r="M171" s="2" t="s">
        <v>16</v>
      </c>
      <c r="N171" s="2" t="s">
        <v>375</v>
      </c>
    </row>
    <row r="172" spans="1:14" ht="60" x14ac:dyDescent="0.25">
      <c r="A172" s="2" t="str">
        <f t="shared" si="5"/>
        <v>2020-10-28</v>
      </c>
      <c r="B172" s="2" t="str">
        <f>"2500"</f>
        <v>2500</v>
      </c>
      <c r="C172" t="s">
        <v>12</v>
      </c>
      <c r="E172" s="2" t="str">
        <f>"03"</f>
        <v>03</v>
      </c>
      <c r="F172" s="2">
        <v>15</v>
      </c>
      <c r="G172" s="2" t="s">
        <v>13</v>
      </c>
      <c r="I172" s="2" t="s">
        <v>15</v>
      </c>
      <c r="J172" s="4"/>
      <c r="K172" s="3" t="s">
        <v>14</v>
      </c>
      <c r="L172" s="2">
        <v>2012</v>
      </c>
      <c r="M172" s="2" t="s">
        <v>16</v>
      </c>
      <c r="N172" s="2" t="s">
        <v>375</v>
      </c>
    </row>
    <row r="173" spans="1:14" ht="60" x14ac:dyDescent="0.25">
      <c r="A173" s="2" t="str">
        <f t="shared" si="5"/>
        <v>2020-10-28</v>
      </c>
      <c r="B173" s="2" t="str">
        <f>"2600"</f>
        <v>2600</v>
      </c>
      <c r="C173" t="s">
        <v>12</v>
      </c>
      <c r="E173" s="2" t="str">
        <f>"03"</f>
        <v>03</v>
      </c>
      <c r="F173" s="2">
        <v>15</v>
      </c>
      <c r="G173" s="2" t="s">
        <v>13</v>
      </c>
      <c r="I173" s="2" t="s">
        <v>15</v>
      </c>
      <c r="J173" s="4"/>
      <c r="K173" s="3" t="s">
        <v>14</v>
      </c>
      <c r="L173" s="2">
        <v>2012</v>
      </c>
      <c r="M173" s="2" t="s">
        <v>16</v>
      </c>
      <c r="N173" s="2" t="s">
        <v>375</v>
      </c>
    </row>
    <row r="174" spans="1:14" ht="60" x14ac:dyDescent="0.25">
      <c r="A174" s="2" t="str">
        <f t="shared" si="5"/>
        <v>2020-10-28</v>
      </c>
      <c r="B174" s="2" t="str">
        <f>"2700"</f>
        <v>2700</v>
      </c>
      <c r="C174" t="s">
        <v>12</v>
      </c>
      <c r="E174" s="2" t="str">
        <f>"03"</f>
        <v>03</v>
      </c>
      <c r="F174" s="2">
        <v>15</v>
      </c>
      <c r="G174" s="2" t="s">
        <v>13</v>
      </c>
      <c r="I174" s="2" t="s">
        <v>15</v>
      </c>
      <c r="J174" s="4"/>
      <c r="K174" s="3" t="s">
        <v>14</v>
      </c>
      <c r="L174" s="2">
        <v>2012</v>
      </c>
      <c r="M174" s="2" t="s">
        <v>16</v>
      </c>
      <c r="N174" s="2" t="s">
        <v>375</v>
      </c>
    </row>
    <row r="175" spans="1:14" ht="60" x14ac:dyDescent="0.25">
      <c r="A175" s="2" t="str">
        <f t="shared" si="5"/>
        <v>2020-10-28</v>
      </c>
      <c r="B175" s="2" t="str">
        <f>"2800"</f>
        <v>2800</v>
      </c>
      <c r="C175" t="s">
        <v>12</v>
      </c>
      <c r="E175" s="2" t="str">
        <f>"03"</f>
        <v>03</v>
      </c>
      <c r="F175" s="2">
        <v>15</v>
      </c>
      <c r="G175" s="2" t="s">
        <v>13</v>
      </c>
      <c r="I175" s="2" t="s">
        <v>15</v>
      </c>
      <c r="J175" s="4"/>
      <c r="K175" s="3" t="s">
        <v>14</v>
      </c>
      <c r="L175" s="2">
        <v>2012</v>
      </c>
      <c r="M175" s="2" t="s">
        <v>16</v>
      </c>
      <c r="N175" s="2" t="s">
        <v>396</v>
      </c>
    </row>
    <row r="176" spans="1:14" ht="60" x14ac:dyDescent="0.25">
      <c r="A176" s="2" t="str">
        <f t="shared" ref="A176:A207" si="7">"2020-10-29"</f>
        <v>2020-10-29</v>
      </c>
      <c r="B176" s="2" t="str">
        <f>"0500"</f>
        <v>0500</v>
      </c>
      <c r="C176" t="s">
        <v>164</v>
      </c>
      <c r="D176" s="1" t="s">
        <v>212</v>
      </c>
      <c r="E176" s="2" t="str">
        <f>"01"</f>
        <v>01</v>
      </c>
      <c r="F176" s="2">
        <v>13</v>
      </c>
      <c r="G176" s="2" t="s">
        <v>18</v>
      </c>
      <c r="I176" s="2" t="s">
        <v>15</v>
      </c>
      <c r="J176" s="4"/>
      <c r="K176" s="3" t="s">
        <v>211</v>
      </c>
      <c r="L176" s="2">
        <v>1983</v>
      </c>
      <c r="M176" s="2" t="s">
        <v>31</v>
      </c>
      <c r="N176" s="2" t="s">
        <v>361</v>
      </c>
    </row>
    <row r="177" spans="1:14" ht="90" x14ac:dyDescent="0.25">
      <c r="A177" s="2" t="str">
        <f t="shared" si="7"/>
        <v>2020-10-29</v>
      </c>
      <c r="B177" s="2" t="str">
        <f>"0530"</f>
        <v>0530</v>
      </c>
      <c r="C177" t="s">
        <v>164</v>
      </c>
      <c r="D177" s="1" t="s">
        <v>423</v>
      </c>
      <c r="E177" s="2" t="str">
        <f>"01"</f>
        <v>01</v>
      </c>
      <c r="F177" s="2">
        <v>14</v>
      </c>
      <c r="G177" s="2" t="s">
        <v>18</v>
      </c>
      <c r="I177" s="2" t="s">
        <v>15</v>
      </c>
      <c r="J177" s="4"/>
      <c r="K177" s="3" t="s">
        <v>213</v>
      </c>
      <c r="L177" s="2">
        <v>1983</v>
      </c>
      <c r="M177" s="2" t="s">
        <v>31</v>
      </c>
      <c r="N177" s="2" t="s">
        <v>361</v>
      </c>
    </row>
    <row r="178" spans="1:14" ht="30" x14ac:dyDescent="0.25">
      <c r="A178" s="2" t="str">
        <f t="shared" si="7"/>
        <v>2020-10-29</v>
      </c>
      <c r="B178" s="2" t="str">
        <f>"0600"</f>
        <v>0600</v>
      </c>
      <c r="C178" t="s">
        <v>17</v>
      </c>
      <c r="D178" s="1" t="s">
        <v>236</v>
      </c>
      <c r="E178" s="2" t="str">
        <f>"01"</f>
        <v>01</v>
      </c>
      <c r="F178" s="2">
        <v>13</v>
      </c>
      <c r="G178" s="2" t="s">
        <v>18</v>
      </c>
      <c r="I178" s="2" t="s">
        <v>15</v>
      </c>
      <c r="J178" s="4"/>
      <c r="K178" s="3" t="s">
        <v>19</v>
      </c>
      <c r="L178" s="2">
        <v>2014</v>
      </c>
      <c r="M178" s="2" t="s">
        <v>16</v>
      </c>
      <c r="N178" s="2" t="s">
        <v>357</v>
      </c>
    </row>
    <row r="179" spans="1:14" ht="60" x14ac:dyDescent="0.25">
      <c r="A179" s="2" t="str">
        <f t="shared" si="7"/>
        <v>2020-10-29</v>
      </c>
      <c r="B179" s="2" t="str">
        <f>"0626"</f>
        <v>0626</v>
      </c>
      <c r="C179" t="s">
        <v>21</v>
      </c>
      <c r="D179" s="1" t="s">
        <v>238</v>
      </c>
      <c r="E179" s="2" t="str">
        <f>"01"</f>
        <v>01</v>
      </c>
      <c r="F179" s="2">
        <v>12</v>
      </c>
      <c r="G179" s="2" t="s">
        <v>18</v>
      </c>
      <c r="I179" s="2" t="s">
        <v>15</v>
      </c>
      <c r="J179" s="4"/>
      <c r="K179" s="3" t="s">
        <v>237</v>
      </c>
      <c r="L179" s="2">
        <v>2018</v>
      </c>
      <c r="M179" s="2" t="s">
        <v>25</v>
      </c>
      <c r="N179" s="2" t="s">
        <v>357</v>
      </c>
    </row>
    <row r="180" spans="1:14" ht="75" x14ac:dyDescent="0.25">
      <c r="A180" s="2" t="str">
        <f t="shared" si="7"/>
        <v>2020-10-29</v>
      </c>
      <c r="B180" s="2" t="str">
        <f>"0653"</f>
        <v>0653</v>
      </c>
      <c r="C180" t="s">
        <v>26</v>
      </c>
      <c r="D180" s="1" t="s">
        <v>424</v>
      </c>
      <c r="E180" s="2" t="str">
        <f>"02"</f>
        <v>02</v>
      </c>
      <c r="F180" s="2">
        <v>19</v>
      </c>
      <c r="G180" s="2" t="s">
        <v>13</v>
      </c>
      <c r="I180" s="2" t="s">
        <v>15</v>
      </c>
      <c r="J180" s="4"/>
      <c r="K180" s="3" t="s">
        <v>239</v>
      </c>
      <c r="L180" s="2">
        <v>2013</v>
      </c>
      <c r="M180" s="2" t="s">
        <v>28</v>
      </c>
      <c r="N180" s="2" t="s">
        <v>359</v>
      </c>
    </row>
    <row r="181" spans="1:14" ht="60" x14ac:dyDescent="0.25">
      <c r="A181" s="2" t="str">
        <f t="shared" si="7"/>
        <v>2020-10-29</v>
      </c>
      <c r="B181" s="2" t="str">
        <f>"0722"</f>
        <v>0722</v>
      </c>
      <c r="C181" t="s">
        <v>29</v>
      </c>
      <c r="E181" s="2" t="str">
        <f>"03"</f>
        <v>03</v>
      </c>
      <c r="F181" s="2">
        <v>21</v>
      </c>
      <c r="G181" s="2" t="s">
        <v>18</v>
      </c>
      <c r="I181" s="2" t="s">
        <v>15</v>
      </c>
      <c r="J181" s="4"/>
      <c r="K181" s="3" t="s">
        <v>30</v>
      </c>
      <c r="L181" s="2">
        <v>2015</v>
      </c>
      <c r="M181" s="2" t="s">
        <v>31</v>
      </c>
      <c r="N181" s="2" t="s">
        <v>360</v>
      </c>
    </row>
    <row r="182" spans="1:14" ht="75" x14ac:dyDescent="0.25">
      <c r="A182" s="2" t="str">
        <f t="shared" si="7"/>
        <v>2020-10-29</v>
      </c>
      <c r="B182" s="2" t="str">
        <f>"0736"</f>
        <v>0736</v>
      </c>
      <c r="C182" t="s">
        <v>32</v>
      </c>
      <c r="D182" s="1" t="s">
        <v>241</v>
      </c>
      <c r="E182" s="2" t="str">
        <f>"01"</f>
        <v>01</v>
      </c>
      <c r="F182" s="2">
        <v>2</v>
      </c>
      <c r="G182" s="2" t="s">
        <v>18</v>
      </c>
      <c r="I182" s="2" t="s">
        <v>15</v>
      </c>
      <c r="J182" s="4"/>
      <c r="K182" s="3" t="s">
        <v>240</v>
      </c>
      <c r="L182" s="2">
        <v>2019</v>
      </c>
      <c r="M182" s="2" t="s">
        <v>31</v>
      </c>
      <c r="N182" s="2" t="s">
        <v>361</v>
      </c>
    </row>
    <row r="183" spans="1:14" ht="60" x14ac:dyDescent="0.25">
      <c r="A183" s="2" t="str">
        <f t="shared" si="7"/>
        <v>2020-10-29</v>
      </c>
      <c r="B183" s="2" t="str">
        <f>"0801"</f>
        <v>0801</v>
      </c>
      <c r="C183" t="s">
        <v>35</v>
      </c>
      <c r="E183" s="2" t="str">
        <f>"01"</f>
        <v>01</v>
      </c>
      <c r="F183" s="2">
        <v>33</v>
      </c>
      <c r="G183" s="2" t="s">
        <v>18</v>
      </c>
      <c r="I183" s="2" t="s">
        <v>15</v>
      </c>
      <c r="J183" s="4"/>
      <c r="K183" s="3" t="s">
        <v>242</v>
      </c>
      <c r="L183" s="2">
        <v>0</v>
      </c>
      <c r="M183" s="2" t="s">
        <v>25</v>
      </c>
      <c r="N183" s="2" t="s">
        <v>362</v>
      </c>
    </row>
    <row r="184" spans="1:14" ht="75" x14ac:dyDescent="0.25">
      <c r="A184" s="2" t="str">
        <f t="shared" si="7"/>
        <v>2020-10-29</v>
      </c>
      <c r="B184" s="2" t="str">
        <f>"0814"</f>
        <v>0814</v>
      </c>
      <c r="C184" t="s">
        <v>37</v>
      </c>
      <c r="E184" s="2" t="str">
        <f>"01"</f>
        <v>01</v>
      </c>
      <c r="F184" s="2">
        <v>5</v>
      </c>
      <c r="G184" s="2" t="s">
        <v>18</v>
      </c>
      <c r="I184" s="2" t="s">
        <v>15</v>
      </c>
      <c r="J184" s="4"/>
      <c r="K184" s="3" t="s">
        <v>38</v>
      </c>
      <c r="L184" s="2">
        <v>0</v>
      </c>
      <c r="M184" s="2" t="s">
        <v>16</v>
      </c>
      <c r="N184" s="2" t="s">
        <v>363</v>
      </c>
    </row>
    <row r="185" spans="1:14" ht="75" x14ac:dyDescent="0.25">
      <c r="A185" s="2" t="str">
        <f t="shared" si="7"/>
        <v>2020-10-29</v>
      </c>
      <c r="B185" s="2" t="str">
        <f>"0819"</f>
        <v>0819</v>
      </c>
      <c r="C185" t="s">
        <v>39</v>
      </c>
      <c r="E185" s="2" t="str">
        <f>"01"</f>
        <v>01</v>
      </c>
      <c r="F185" s="2">
        <v>1</v>
      </c>
      <c r="G185" s="2" t="s">
        <v>18</v>
      </c>
      <c r="I185" s="2" t="s">
        <v>15</v>
      </c>
      <c r="J185" s="4"/>
      <c r="K185" s="3" t="s">
        <v>40</v>
      </c>
      <c r="L185" s="2">
        <v>2017</v>
      </c>
      <c r="M185" s="2" t="s">
        <v>41</v>
      </c>
      <c r="N185" s="2" t="s">
        <v>364</v>
      </c>
    </row>
    <row r="186" spans="1:14" ht="90" x14ac:dyDescent="0.25">
      <c r="A186" s="2" t="str">
        <f t="shared" si="7"/>
        <v>2020-10-29</v>
      </c>
      <c r="B186" s="2" t="str">
        <f>"0822"</f>
        <v>0822</v>
      </c>
      <c r="C186" t="s">
        <v>195</v>
      </c>
      <c r="E186" s="2" t="str">
        <f>"03"</f>
        <v>03</v>
      </c>
      <c r="F186" s="2">
        <v>2</v>
      </c>
      <c r="G186" s="2" t="s">
        <v>18</v>
      </c>
      <c r="I186" s="2" t="s">
        <v>15</v>
      </c>
      <c r="J186" s="4"/>
      <c r="K186" s="3" t="s">
        <v>43</v>
      </c>
      <c r="L186" s="2">
        <v>2010</v>
      </c>
      <c r="M186" s="2" t="s">
        <v>25</v>
      </c>
      <c r="N186" s="2" t="s">
        <v>357</v>
      </c>
    </row>
    <row r="187" spans="1:14" ht="90" x14ac:dyDescent="0.25">
      <c r="A187" s="2" t="str">
        <f t="shared" si="7"/>
        <v>2020-10-29</v>
      </c>
      <c r="B187" s="2" t="str">
        <f>"0847"</f>
        <v>0847</v>
      </c>
      <c r="C187" t="s">
        <v>44</v>
      </c>
      <c r="D187" s="1" t="s">
        <v>425</v>
      </c>
      <c r="E187" s="2" t="str">
        <f>"01"</f>
        <v>01</v>
      </c>
      <c r="F187" s="2">
        <v>24</v>
      </c>
      <c r="G187" s="2" t="s">
        <v>18</v>
      </c>
      <c r="I187" s="2" t="s">
        <v>15</v>
      </c>
      <c r="J187" s="4"/>
      <c r="K187" s="3" t="s">
        <v>45</v>
      </c>
      <c r="L187" s="2">
        <v>2005</v>
      </c>
      <c r="M187" s="2" t="s">
        <v>25</v>
      </c>
      <c r="N187" s="2" t="s">
        <v>359</v>
      </c>
    </row>
    <row r="188" spans="1:14" ht="45" x14ac:dyDescent="0.25">
      <c r="A188" s="2" t="str">
        <f t="shared" si="7"/>
        <v>2020-10-29</v>
      </c>
      <c r="B188" s="2" t="str">
        <f>"0909"</f>
        <v>0909</v>
      </c>
      <c r="C188" t="s">
        <v>46</v>
      </c>
      <c r="E188" s="2" t="str">
        <f>"01"</f>
        <v>01</v>
      </c>
      <c r="F188" s="2">
        <v>4</v>
      </c>
      <c r="G188" s="2" t="s">
        <v>18</v>
      </c>
      <c r="I188" s="2" t="s">
        <v>15</v>
      </c>
      <c r="J188" s="4"/>
      <c r="K188" s="3" t="s">
        <v>47</v>
      </c>
      <c r="L188" s="2">
        <v>2007</v>
      </c>
      <c r="M188" s="2" t="s">
        <v>16</v>
      </c>
      <c r="N188" s="2" t="s">
        <v>380</v>
      </c>
    </row>
    <row r="189" spans="1:14" ht="75" x14ac:dyDescent="0.25">
      <c r="A189" s="2" t="str">
        <f t="shared" si="7"/>
        <v>2020-10-29</v>
      </c>
      <c r="B189" s="2" t="str">
        <f>"0934"</f>
        <v>0934</v>
      </c>
      <c r="C189" t="s">
        <v>48</v>
      </c>
      <c r="E189" s="2" t="str">
        <f>"01"</f>
        <v>01</v>
      </c>
      <c r="F189" s="2">
        <v>5</v>
      </c>
      <c r="G189" s="2" t="s">
        <v>13</v>
      </c>
      <c r="I189" s="2" t="s">
        <v>15</v>
      </c>
      <c r="J189" s="4"/>
      <c r="K189" s="3" t="s">
        <v>49</v>
      </c>
      <c r="L189" s="2">
        <v>2014</v>
      </c>
      <c r="M189" s="2" t="s">
        <v>25</v>
      </c>
      <c r="N189" s="2" t="s">
        <v>358</v>
      </c>
    </row>
    <row r="190" spans="1:14" ht="30" x14ac:dyDescent="0.25">
      <c r="A190" s="2" t="str">
        <f t="shared" si="7"/>
        <v>2020-10-29</v>
      </c>
      <c r="B190" s="2" t="str">
        <f>"1000"</f>
        <v>1000</v>
      </c>
      <c r="C190" t="s">
        <v>243</v>
      </c>
      <c r="E190" s="2" t="str">
        <f>"0"</f>
        <v>0</v>
      </c>
      <c r="F190" s="2">
        <v>0</v>
      </c>
      <c r="G190" s="2" t="s">
        <v>18</v>
      </c>
      <c r="I190" s="2" t="s">
        <v>15</v>
      </c>
      <c r="J190" s="4"/>
      <c r="K190" s="3" t="s">
        <v>244</v>
      </c>
      <c r="L190" s="2">
        <v>2016</v>
      </c>
      <c r="M190" s="2" t="s">
        <v>16</v>
      </c>
      <c r="N190" s="2" t="s">
        <v>361</v>
      </c>
    </row>
    <row r="191" spans="1:14" ht="60" x14ac:dyDescent="0.25">
      <c r="A191" s="2" t="str">
        <f t="shared" si="7"/>
        <v>2020-10-29</v>
      </c>
      <c r="B191" s="2" t="str">
        <f>"1030"</f>
        <v>1030</v>
      </c>
      <c r="C191" t="s">
        <v>230</v>
      </c>
      <c r="D191" s="1" t="s">
        <v>232</v>
      </c>
      <c r="E191" s="2" t="str">
        <f>"04"</f>
        <v>04</v>
      </c>
      <c r="F191" s="2">
        <v>3</v>
      </c>
      <c r="G191" s="2" t="s">
        <v>13</v>
      </c>
      <c r="I191" s="2" t="s">
        <v>15</v>
      </c>
      <c r="J191" s="4"/>
      <c r="K191" s="3" t="s">
        <v>231</v>
      </c>
      <c r="L191" s="2">
        <v>2017</v>
      </c>
      <c r="M191" s="2" t="s">
        <v>25</v>
      </c>
      <c r="N191" s="2" t="s">
        <v>358</v>
      </c>
    </row>
    <row r="192" spans="1:14" ht="60" x14ac:dyDescent="0.25">
      <c r="A192" s="2" t="str">
        <f t="shared" si="7"/>
        <v>2020-10-29</v>
      </c>
      <c r="B192" s="2" t="str">
        <f>"1100"</f>
        <v>1100</v>
      </c>
      <c r="C192" t="s">
        <v>224</v>
      </c>
      <c r="D192" s="1" t="s">
        <v>224</v>
      </c>
      <c r="E192" s="2" t="str">
        <f>"00"</f>
        <v>00</v>
      </c>
      <c r="F192" s="2">
        <v>0</v>
      </c>
      <c r="G192" s="2" t="s">
        <v>13</v>
      </c>
      <c r="H192" s="2" t="s">
        <v>71</v>
      </c>
      <c r="I192" s="2" t="s">
        <v>15</v>
      </c>
      <c r="J192" s="4"/>
      <c r="K192" s="3" t="s">
        <v>225</v>
      </c>
      <c r="L192" s="2">
        <v>2018</v>
      </c>
      <c r="M192" s="2" t="s">
        <v>16</v>
      </c>
      <c r="N192" s="2" t="s">
        <v>385</v>
      </c>
    </row>
    <row r="193" spans="1:14" ht="90" x14ac:dyDescent="0.25">
      <c r="A193" s="2" t="str">
        <f t="shared" si="7"/>
        <v>2020-10-29</v>
      </c>
      <c r="B193" s="2" t="str">
        <f>"1200"</f>
        <v>1200</v>
      </c>
      <c r="C193" t="s">
        <v>222</v>
      </c>
      <c r="E193" s="2" t="str">
        <f>"00"</f>
        <v>00</v>
      </c>
      <c r="F193" s="2">
        <v>0</v>
      </c>
      <c r="G193" s="2" t="s">
        <v>77</v>
      </c>
      <c r="I193" s="2" t="s">
        <v>15</v>
      </c>
      <c r="J193" s="4"/>
      <c r="K193" s="3" t="s">
        <v>436</v>
      </c>
      <c r="L193" s="2">
        <v>2016</v>
      </c>
      <c r="M193" s="2" t="s">
        <v>16</v>
      </c>
      <c r="N193" s="2" t="s">
        <v>394</v>
      </c>
    </row>
    <row r="194" spans="1:14" ht="75" x14ac:dyDescent="0.25">
      <c r="A194" s="2" t="str">
        <f t="shared" si="7"/>
        <v>2020-10-29</v>
      </c>
      <c r="B194" s="2" t="str">
        <f>"1305"</f>
        <v>1305</v>
      </c>
      <c r="C194" t="s">
        <v>218</v>
      </c>
      <c r="D194" s="1" t="s">
        <v>221</v>
      </c>
      <c r="E194" s="2" t="str">
        <f>"01"</f>
        <v>01</v>
      </c>
      <c r="F194" s="2">
        <v>4</v>
      </c>
      <c r="G194" s="2" t="s">
        <v>77</v>
      </c>
      <c r="H194" s="2" t="s">
        <v>219</v>
      </c>
      <c r="I194" s="2" t="s">
        <v>15</v>
      </c>
      <c r="J194" s="4"/>
      <c r="K194" s="3" t="s">
        <v>220</v>
      </c>
      <c r="L194" s="2">
        <v>2017</v>
      </c>
      <c r="M194" s="2" t="s">
        <v>25</v>
      </c>
      <c r="N194" s="2" t="s">
        <v>393</v>
      </c>
    </row>
    <row r="195" spans="1:14" ht="75" x14ac:dyDescent="0.25">
      <c r="A195" s="2" t="str">
        <f t="shared" si="7"/>
        <v>2020-10-29</v>
      </c>
      <c r="B195" s="2" t="str">
        <f>"1405"</f>
        <v>1405</v>
      </c>
      <c r="C195" t="s">
        <v>118</v>
      </c>
      <c r="E195" s="2" t="str">
        <f>"2020"</f>
        <v>2020</v>
      </c>
      <c r="F195" s="2">
        <v>24</v>
      </c>
      <c r="G195" s="2" t="s">
        <v>51</v>
      </c>
      <c r="I195" s="2" t="s">
        <v>15</v>
      </c>
      <c r="J195" s="4"/>
      <c r="K195" s="3" t="s">
        <v>119</v>
      </c>
      <c r="L195" s="2">
        <v>2020</v>
      </c>
      <c r="M195" s="2" t="s">
        <v>16</v>
      </c>
      <c r="N195" s="2" t="s">
        <v>373</v>
      </c>
    </row>
    <row r="196" spans="1:14" ht="75" x14ac:dyDescent="0.25">
      <c r="A196" s="2" t="str">
        <f t="shared" si="7"/>
        <v>2020-10-29</v>
      </c>
      <c r="B196" s="2" t="str">
        <f>"1410"</f>
        <v>1410</v>
      </c>
      <c r="C196" t="s">
        <v>233</v>
      </c>
      <c r="D196" s="1" t="s">
        <v>235</v>
      </c>
      <c r="E196" s="2" t="str">
        <f>"02"</f>
        <v>02</v>
      </c>
      <c r="F196" s="2">
        <v>0</v>
      </c>
      <c r="G196" s="2" t="s">
        <v>13</v>
      </c>
      <c r="I196" s="2" t="s">
        <v>15</v>
      </c>
      <c r="J196" s="4"/>
      <c r="K196" s="3" t="s">
        <v>234</v>
      </c>
      <c r="L196" s="2">
        <v>2017</v>
      </c>
      <c r="M196" s="2" t="s">
        <v>16</v>
      </c>
      <c r="N196" s="2" t="s">
        <v>395</v>
      </c>
    </row>
    <row r="197" spans="1:14" ht="60" x14ac:dyDescent="0.25">
      <c r="A197" s="2" t="str">
        <f t="shared" si="7"/>
        <v>2020-10-29</v>
      </c>
      <c r="B197" s="2" t="str">
        <f>"1430"</f>
        <v>1430</v>
      </c>
      <c r="C197" t="s">
        <v>226</v>
      </c>
      <c r="D197" s="1" t="s">
        <v>229</v>
      </c>
      <c r="E197" s="2" t="str">
        <f>"01"</f>
        <v>01</v>
      </c>
      <c r="F197" s="2">
        <v>3</v>
      </c>
      <c r="G197" s="2" t="s">
        <v>77</v>
      </c>
      <c r="H197" s="2" t="s">
        <v>227</v>
      </c>
      <c r="I197" s="2" t="s">
        <v>15</v>
      </c>
      <c r="J197" s="4"/>
      <c r="K197" s="3" t="s">
        <v>228</v>
      </c>
      <c r="L197" s="2">
        <v>0</v>
      </c>
      <c r="M197" s="2" t="s">
        <v>16</v>
      </c>
      <c r="N197" s="2" t="s">
        <v>378</v>
      </c>
    </row>
    <row r="198" spans="1:14" ht="75" x14ac:dyDescent="0.25">
      <c r="A198" s="2" t="str">
        <f t="shared" si="7"/>
        <v>2020-10-29</v>
      </c>
      <c r="B198" s="2" t="str">
        <f>"1500"</f>
        <v>1500</v>
      </c>
      <c r="C198" t="s">
        <v>26</v>
      </c>
      <c r="D198" s="1" t="s">
        <v>426</v>
      </c>
      <c r="E198" s="2" t="str">
        <f>"02"</f>
        <v>02</v>
      </c>
      <c r="F198" s="2">
        <v>9</v>
      </c>
      <c r="G198" s="2" t="s">
        <v>13</v>
      </c>
      <c r="I198" s="2" t="s">
        <v>15</v>
      </c>
      <c r="J198" s="4"/>
      <c r="K198" s="3" t="s">
        <v>245</v>
      </c>
      <c r="L198" s="2">
        <v>2013</v>
      </c>
      <c r="M198" s="2" t="s">
        <v>28</v>
      </c>
      <c r="N198" s="2" t="s">
        <v>359</v>
      </c>
    </row>
    <row r="199" spans="1:14" ht="45" x14ac:dyDescent="0.25">
      <c r="A199" s="2" t="str">
        <f t="shared" si="7"/>
        <v>2020-10-29</v>
      </c>
      <c r="B199" s="2" t="str">
        <f>"1526"</f>
        <v>1526</v>
      </c>
      <c r="C199" t="s">
        <v>100</v>
      </c>
      <c r="D199" s="1" t="s">
        <v>247</v>
      </c>
      <c r="E199" s="2" t="str">
        <f>"2012"</f>
        <v>2012</v>
      </c>
      <c r="F199" s="2">
        <v>6</v>
      </c>
      <c r="G199" s="2" t="s">
        <v>18</v>
      </c>
      <c r="I199" s="2" t="s">
        <v>15</v>
      </c>
      <c r="J199" s="4"/>
      <c r="K199" s="3" t="s">
        <v>246</v>
      </c>
      <c r="L199" s="2">
        <v>2012</v>
      </c>
      <c r="M199" s="2" t="s">
        <v>16</v>
      </c>
      <c r="N199" s="2" t="s">
        <v>361</v>
      </c>
    </row>
    <row r="200" spans="1:14" ht="90" x14ac:dyDescent="0.25">
      <c r="A200" s="2" t="str">
        <f t="shared" si="7"/>
        <v>2020-10-29</v>
      </c>
      <c r="B200" s="2" t="str">
        <f>"1555"</f>
        <v>1555</v>
      </c>
      <c r="C200" t="s">
        <v>103</v>
      </c>
      <c r="D200" s="1" t="s">
        <v>248</v>
      </c>
      <c r="E200" s="2" t="str">
        <f t="shared" ref="E200:E206" si="8">"01"</f>
        <v>01</v>
      </c>
      <c r="F200" s="2">
        <v>19</v>
      </c>
      <c r="G200" s="2" t="s">
        <v>18</v>
      </c>
      <c r="I200" s="2" t="s">
        <v>15</v>
      </c>
      <c r="J200" s="4"/>
      <c r="K200" s="3" t="s">
        <v>104</v>
      </c>
      <c r="L200" s="2">
        <v>2018</v>
      </c>
      <c r="M200" s="2" t="s">
        <v>25</v>
      </c>
      <c r="N200" s="2" t="s">
        <v>379</v>
      </c>
    </row>
    <row r="201" spans="1:14" ht="60" x14ac:dyDescent="0.25">
      <c r="A201" s="2" t="str">
        <f t="shared" si="7"/>
        <v>2020-10-29</v>
      </c>
      <c r="B201" s="2" t="str">
        <f>"1604"</f>
        <v>1604</v>
      </c>
      <c r="C201" t="s">
        <v>21</v>
      </c>
      <c r="D201" s="1" t="s">
        <v>250</v>
      </c>
      <c r="E201" s="2" t="str">
        <f t="shared" si="8"/>
        <v>01</v>
      </c>
      <c r="F201" s="2">
        <v>5</v>
      </c>
      <c r="G201" s="2" t="s">
        <v>18</v>
      </c>
      <c r="I201" s="2" t="s">
        <v>15</v>
      </c>
      <c r="J201" s="4"/>
      <c r="K201" s="3" t="s">
        <v>249</v>
      </c>
      <c r="L201" s="2">
        <v>2018</v>
      </c>
      <c r="M201" s="2" t="s">
        <v>25</v>
      </c>
      <c r="N201" s="2" t="s">
        <v>357</v>
      </c>
    </row>
    <row r="202" spans="1:14" ht="45" x14ac:dyDescent="0.25">
      <c r="A202" s="2" t="str">
        <f t="shared" si="7"/>
        <v>2020-10-29</v>
      </c>
      <c r="B202" s="2" t="str">
        <f>"1632"</f>
        <v>1632</v>
      </c>
      <c r="C202" t="s">
        <v>108</v>
      </c>
      <c r="D202" s="1" t="s">
        <v>252</v>
      </c>
      <c r="E202" s="2" t="str">
        <f t="shared" si="8"/>
        <v>01</v>
      </c>
      <c r="F202" s="2">
        <v>4</v>
      </c>
      <c r="G202" s="2" t="s">
        <v>13</v>
      </c>
      <c r="H202" s="2" t="s">
        <v>71</v>
      </c>
      <c r="I202" s="2" t="s">
        <v>15</v>
      </c>
      <c r="J202" s="4"/>
      <c r="K202" s="3" t="s">
        <v>251</v>
      </c>
      <c r="L202" s="2">
        <v>0</v>
      </c>
      <c r="M202" s="2" t="s">
        <v>16</v>
      </c>
      <c r="N202" s="2" t="s">
        <v>380</v>
      </c>
    </row>
    <row r="203" spans="1:14" ht="90" x14ac:dyDescent="0.25">
      <c r="A203" s="2" t="str">
        <f t="shared" si="7"/>
        <v>2020-10-29</v>
      </c>
      <c r="B203" s="2" t="str">
        <f>"1700"</f>
        <v>1700</v>
      </c>
      <c r="C203" t="s">
        <v>164</v>
      </c>
      <c r="D203" s="1" t="s">
        <v>254</v>
      </c>
      <c r="E203" s="2" t="str">
        <f t="shared" si="8"/>
        <v>01</v>
      </c>
      <c r="F203" s="2">
        <v>15</v>
      </c>
      <c r="G203" s="2" t="s">
        <v>18</v>
      </c>
      <c r="I203" s="2" t="s">
        <v>15</v>
      </c>
      <c r="J203" s="4"/>
      <c r="K203" s="3" t="s">
        <v>253</v>
      </c>
      <c r="L203" s="2">
        <v>1983</v>
      </c>
      <c r="M203" s="2" t="s">
        <v>31</v>
      </c>
      <c r="N203" s="2" t="s">
        <v>361</v>
      </c>
    </row>
    <row r="204" spans="1:14" ht="75" x14ac:dyDescent="0.25">
      <c r="A204" s="2" t="str">
        <f t="shared" si="7"/>
        <v>2020-10-29</v>
      </c>
      <c r="B204" s="2" t="str">
        <f>"1730"</f>
        <v>1730</v>
      </c>
      <c r="C204" t="s">
        <v>111</v>
      </c>
      <c r="D204" s="1" t="s">
        <v>256</v>
      </c>
      <c r="E204" s="2" t="str">
        <f t="shared" si="8"/>
        <v>01</v>
      </c>
      <c r="F204" s="2">
        <v>16</v>
      </c>
      <c r="G204" s="2" t="s">
        <v>18</v>
      </c>
      <c r="I204" s="2" t="s">
        <v>15</v>
      </c>
      <c r="J204" s="4"/>
      <c r="K204" s="3" t="s">
        <v>255</v>
      </c>
      <c r="L204" s="2">
        <v>1983</v>
      </c>
      <c r="M204" s="2" t="s">
        <v>31</v>
      </c>
      <c r="N204" s="2" t="s">
        <v>361</v>
      </c>
    </row>
    <row r="205" spans="1:14" x14ac:dyDescent="0.25">
      <c r="A205" s="2" t="str">
        <f t="shared" si="7"/>
        <v>2020-10-29</v>
      </c>
      <c r="B205" s="2" t="str">
        <f>"1800"</f>
        <v>1800</v>
      </c>
      <c r="C205" t="s">
        <v>419</v>
      </c>
      <c r="E205" s="2" t="str">
        <f t="shared" si="8"/>
        <v>01</v>
      </c>
      <c r="F205" s="2">
        <v>3</v>
      </c>
      <c r="G205" s="2" t="s">
        <v>13</v>
      </c>
      <c r="J205" s="4"/>
      <c r="K205" s="3" t="s">
        <v>53</v>
      </c>
      <c r="L205" s="2">
        <v>2019</v>
      </c>
      <c r="M205" s="2" t="s">
        <v>25</v>
      </c>
      <c r="N205" s="2" t="s">
        <v>371</v>
      </c>
    </row>
    <row r="206" spans="1:14" ht="60" x14ac:dyDescent="0.25">
      <c r="A206" s="2" t="str">
        <f t="shared" si="7"/>
        <v>2020-10-29</v>
      </c>
      <c r="B206" s="2" t="str">
        <f>"1800"</f>
        <v>1800</v>
      </c>
      <c r="C206" t="s">
        <v>469</v>
      </c>
      <c r="D206" t="s">
        <v>471</v>
      </c>
      <c r="E206" s="2" t="str">
        <f t="shared" si="8"/>
        <v>01</v>
      </c>
      <c r="F206" s="2">
        <v>3</v>
      </c>
      <c r="G206" s="2" t="s">
        <v>18</v>
      </c>
      <c r="J206" s="4"/>
      <c r="K206" s="1" t="s">
        <v>470</v>
      </c>
      <c r="L206" s="2">
        <v>2020</v>
      </c>
      <c r="M206" s="2" t="s">
        <v>16</v>
      </c>
      <c r="N206" s="2" t="s">
        <v>372</v>
      </c>
    </row>
    <row r="207" spans="1:14" ht="75" x14ac:dyDescent="0.25">
      <c r="A207" s="2" t="str">
        <f t="shared" si="7"/>
        <v>2020-10-29</v>
      </c>
      <c r="B207" s="2" t="str">
        <f>"1825"</f>
        <v>1825</v>
      </c>
      <c r="C207" t="s">
        <v>118</v>
      </c>
      <c r="E207" s="2" t="str">
        <f>"2020"</f>
        <v>2020</v>
      </c>
      <c r="F207" s="2">
        <v>24</v>
      </c>
      <c r="G207" s="2" t="s">
        <v>51</v>
      </c>
      <c r="I207" s="2" t="s">
        <v>15</v>
      </c>
      <c r="J207" s="4"/>
      <c r="K207" s="3" t="s">
        <v>119</v>
      </c>
      <c r="L207" s="2">
        <v>2020</v>
      </c>
      <c r="M207" s="2" t="s">
        <v>16</v>
      </c>
      <c r="N207" s="2" t="s">
        <v>373</v>
      </c>
    </row>
    <row r="208" spans="1:14" ht="60" x14ac:dyDescent="0.25">
      <c r="A208" s="2" t="str">
        <f t="shared" ref="A208:A224" si="9">"2020-10-29"</f>
        <v>2020-10-29</v>
      </c>
      <c r="B208" s="2" t="str">
        <f>"1830"</f>
        <v>1830</v>
      </c>
      <c r="C208" t="s">
        <v>257</v>
      </c>
      <c r="D208" s="1" t="s">
        <v>259</v>
      </c>
      <c r="E208" s="2" t="str">
        <f>"01"</f>
        <v>01</v>
      </c>
      <c r="F208" s="2">
        <v>1</v>
      </c>
      <c r="G208" s="2" t="s">
        <v>13</v>
      </c>
      <c r="I208" s="2" t="s">
        <v>15</v>
      </c>
      <c r="J208" s="4"/>
      <c r="K208" s="3" t="s">
        <v>258</v>
      </c>
      <c r="L208" s="2">
        <v>2018</v>
      </c>
      <c r="M208" s="2" t="s">
        <v>31</v>
      </c>
      <c r="N208" s="2" t="s">
        <v>357</v>
      </c>
    </row>
    <row r="209" spans="1:14" ht="90" x14ac:dyDescent="0.25">
      <c r="A209" s="2" t="str">
        <f t="shared" si="9"/>
        <v>2020-10-29</v>
      </c>
      <c r="B209" s="2" t="str">
        <f>"1900"</f>
        <v>1900</v>
      </c>
      <c r="C209" t="s">
        <v>260</v>
      </c>
      <c r="D209" s="1" t="s">
        <v>262</v>
      </c>
      <c r="E209" s="2" t="str">
        <f>"2019"</f>
        <v>2019</v>
      </c>
      <c r="F209" s="2">
        <v>4</v>
      </c>
      <c r="G209" s="2" t="s">
        <v>13</v>
      </c>
      <c r="H209" s="2" t="s">
        <v>71</v>
      </c>
      <c r="I209" s="2" t="s">
        <v>15</v>
      </c>
      <c r="J209" s="4"/>
      <c r="K209" s="3" t="s">
        <v>261</v>
      </c>
      <c r="L209" s="2">
        <v>2019</v>
      </c>
      <c r="M209" s="2" t="s">
        <v>16</v>
      </c>
      <c r="N209" s="2" t="s">
        <v>360</v>
      </c>
    </row>
    <row r="210" spans="1:14" ht="90" x14ac:dyDescent="0.25">
      <c r="A210" s="2" t="str">
        <f t="shared" si="9"/>
        <v>2020-10-29</v>
      </c>
      <c r="B210" s="2" t="str">
        <f>"1920"</f>
        <v>1920</v>
      </c>
      <c r="C210" t="s">
        <v>125</v>
      </c>
      <c r="D210" s="1" t="s">
        <v>263</v>
      </c>
      <c r="E210" s="2" t="str">
        <f>"01"</f>
        <v>01</v>
      </c>
      <c r="F210" s="2">
        <v>4</v>
      </c>
      <c r="G210" s="2" t="s">
        <v>18</v>
      </c>
      <c r="I210" s="2" t="s">
        <v>15</v>
      </c>
      <c r="J210" s="4"/>
      <c r="K210" s="3" t="s">
        <v>126</v>
      </c>
      <c r="L210" s="2">
        <v>2013</v>
      </c>
      <c r="M210" s="2" t="s">
        <v>16</v>
      </c>
      <c r="N210" s="2" t="s">
        <v>388</v>
      </c>
    </row>
    <row r="211" spans="1:14" ht="45" x14ac:dyDescent="0.25">
      <c r="A211" s="2" t="str">
        <f t="shared" si="9"/>
        <v>2020-10-29</v>
      </c>
      <c r="B211" s="2" t="str">
        <f>"1925"</f>
        <v>1925</v>
      </c>
      <c r="C211" t="s">
        <v>74</v>
      </c>
      <c r="E211" s="2" t="str">
        <f>"2020"</f>
        <v>2020</v>
      </c>
      <c r="F211" s="2">
        <v>214</v>
      </c>
      <c r="G211" s="2" t="s">
        <v>51</v>
      </c>
      <c r="J211" s="4"/>
      <c r="K211" s="3" t="s">
        <v>75</v>
      </c>
      <c r="L211" s="2">
        <v>2020</v>
      </c>
      <c r="M211" s="2" t="s">
        <v>16</v>
      </c>
      <c r="N211" s="2" t="s">
        <v>373</v>
      </c>
    </row>
    <row r="212" spans="1:14" ht="75" x14ac:dyDescent="0.25">
      <c r="A212" s="9" t="str">
        <f t="shared" si="9"/>
        <v>2020-10-29</v>
      </c>
      <c r="B212" s="9" t="str">
        <f>"1930"</f>
        <v>1930</v>
      </c>
      <c r="C212" s="11" t="s">
        <v>264</v>
      </c>
      <c r="D212" s="8" t="s">
        <v>266</v>
      </c>
      <c r="E212" s="9" t="str">
        <f>"01"</f>
        <v>01</v>
      </c>
      <c r="F212" s="9">
        <v>3</v>
      </c>
      <c r="G212" s="9" t="s">
        <v>13</v>
      </c>
      <c r="H212" s="9" t="s">
        <v>186</v>
      </c>
      <c r="I212" s="9" t="s">
        <v>15</v>
      </c>
      <c r="J212" s="5" t="s">
        <v>449</v>
      </c>
      <c r="K212" s="10" t="s">
        <v>265</v>
      </c>
      <c r="L212" s="9">
        <v>2016</v>
      </c>
      <c r="M212" s="9" t="s">
        <v>16</v>
      </c>
      <c r="N212" s="9" t="s">
        <v>363</v>
      </c>
    </row>
    <row r="213" spans="1:14" ht="45" x14ac:dyDescent="0.25">
      <c r="A213" s="9" t="str">
        <f t="shared" si="9"/>
        <v>2020-10-29</v>
      </c>
      <c r="B213" s="9" t="str">
        <f>"1935"</f>
        <v>1935</v>
      </c>
      <c r="C213" s="11" t="s">
        <v>264</v>
      </c>
      <c r="D213" s="8" t="s">
        <v>268</v>
      </c>
      <c r="E213" s="9" t="str">
        <f>"01"</f>
        <v>01</v>
      </c>
      <c r="F213" s="9">
        <v>4</v>
      </c>
      <c r="G213" s="9" t="s">
        <v>13</v>
      </c>
      <c r="H213" s="9"/>
      <c r="I213" s="9" t="s">
        <v>15</v>
      </c>
      <c r="J213" s="5" t="s">
        <v>449</v>
      </c>
      <c r="K213" s="10" t="s">
        <v>267</v>
      </c>
      <c r="L213" s="9">
        <v>2016</v>
      </c>
      <c r="M213" s="9" t="s">
        <v>16</v>
      </c>
      <c r="N213" s="9" t="s">
        <v>363</v>
      </c>
    </row>
    <row r="214" spans="1:14" ht="90" x14ac:dyDescent="0.25">
      <c r="A214" s="9" t="str">
        <f t="shared" si="9"/>
        <v>2020-10-29</v>
      </c>
      <c r="B214" s="9" t="str">
        <f>"1940"</f>
        <v>1940</v>
      </c>
      <c r="C214" s="11" t="s">
        <v>269</v>
      </c>
      <c r="D214" s="8" t="s">
        <v>272</v>
      </c>
      <c r="E214" s="9" t="str">
        <f>"01"</f>
        <v>01</v>
      </c>
      <c r="F214" s="9">
        <v>2</v>
      </c>
      <c r="G214" s="9" t="s">
        <v>77</v>
      </c>
      <c r="H214" s="9" t="s">
        <v>270</v>
      </c>
      <c r="I214" s="9" t="s">
        <v>15</v>
      </c>
      <c r="J214" s="5" t="s">
        <v>453</v>
      </c>
      <c r="K214" s="10" t="s">
        <v>271</v>
      </c>
      <c r="L214" s="9">
        <v>2019</v>
      </c>
      <c r="M214" s="9" t="s">
        <v>31</v>
      </c>
      <c r="N214" s="9" t="s">
        <v>397</v>
      </c>
    </row>
    <row r="215" spans="1:14" ht="60" x14ac:dyDescent="0.25">
      <c r="A215" s="9" t="str">
        <f t="shared" si="9"/>
        <v>2020-10-29</v>
      </c>
      <c r="B215" s="9" t="str">
        <f>"2030"</f>
        <v>2030</v>
      </c>
      <c r="C215" s="11" t="s">
        <v>82</v>
      </c>
      <c r="D215" s="8" t="s">
        <v>274</v>
      </c>
      <c r="E215" s="9" t="str">
        <f>"2020"</f>
        <v>2020</v>
      </c>
      <c r="F215" s="9">
        <v>32</v>
      </c>
      <c r="G215" s="9" t="s">
        <v>51</v>
      </c>
      <c r="H215" s="9"/>
      <c r="I215" s="9"/>
      <c r="J215" s="5" t="s">
        <v>454</v>
      </c>
      <c r="K215" s="10" t="s">
        <v>273</v>
      </c>
      <c r="L215" s="9">
        <v>2020</v>
      </c>
      <c r="M215" s="9" t="s">
        <v>16</v>
      </c>
      <c r="N215" s="9" t="s">
        <v>374</v>
      </c>
    </row>
    <row r="216" spans="1:14" ht="60" x14ac:dyDescent="0.25">
      <c r="A216" s="9" t="str">
        <f t="shared" si="9"/>
        <v>2020-10-29</v>
      </c>
      <c r="B216" s="9" t="str">
        <f>"2130"</f>
        <v>2130</v>
      </c>
      <c r="C216" s="11" t="s">
        <v>275</v>
      </c>
      <c r="D216" s="8" t="s">
        <v>53</v>
      </c>
      <c r="E216" s="9" t="str">
        <f>" "</f>
        <v xml:space="preserve"> </v>
      </c>
      <c r="F216" s="9">
        <v>0</v>
      </c>
      <c r="G216" s="9" t="s">
        <v>223</v>
      </c>
      <c r="H216" s="9" t="s">
        <v>276</v>
      </c>
      <c r="I216" s="9" t="s">
        <v>15</v>
      </c>
      <c r="J216" s="5" t="s">
        <v>455</v>
      </c>
      <c r="K216" s="10" t="s">
        <v>277</v>
      </c>
      <c r="L216" s="9">
        <v>2007</v>
      </c>
      <c r="M216" s="9" t="s">
        <v>67</v>
      </c>
      <c r="N216" s="9" t="s">
        <v>398</v>
      </c>
    </row>
    <row r="217" spans="1:14" ht="45" x14ac:dyDescent="0.25">
      <c r="A217" s="2" t="str">
        <f t="shared" si="9"/>
        <v>2020-10-29</v>
      </c>
      <c r="B217" s="2" t="str">
        <f>"2300"</f>
        <v>2300</v>
      </c>
      <c r="C217" t="s">
        <v>74</v>
      </c>
      <c r="E217" s="2" t="str">
        <f>"2020"</f>
        <v>2020</v>
      </c>
      <c r="F217" s="2">
        <v>214</v>
      </c>
      <c r="G217" s="2" t="s">
        <v>51</v>
      </c>
      <c r="J217" s="4"/>
      <c r="K217" s="3" t="s">
        <v>75</v>
      </c>
      <c r="L217" s="2">
        <v>2020</v>
      </c>
      <c r="M217" s="2" t="s">
        <v>16</v>
      </c>
      <c r="N217" s="2" t="s">
        <v>373</v>
      </c>
    </row>
    <row r="218" spans="1:14" ht="75" x14ac:dyDescent="0.25">
      <c r="A218" s="2" t="str">
        <f t="shared" si="9"/>
        <v>2020-10-29</v>
      </c>
      <c r="B218" s="2" t="str">
        <f>"2305"</f>
        <v>2305</v>
      </c>
      <c r="C218" t="s">
        <v>278</v>
      </c>
      <c r="E218" s="2" t="str">
        <f>"06"</f>
        <v>06</v>
      </c>
      <c r="F218" s="2">
        <v>3</v>
      </c>
      <c r="G218" s="2" t="s">
        <v>77</v>
      </c>
      <c r="H218" s="2" t="s">
        <v>279</v>
      </c>
      <c r="I218" s="2" t="s">
        <v>15</v>
      </c>
      <c r="J218" s="4"/>
      <c r="K218" s="3" t="s">
        <v>280</v>
      </c>
      <c r="L218" s="2">
        <v>2017</v>
      </c>
      <c r="M218" s="2" t="s">
        <v>31</v>
      </c>
      <c r="N218" s="2" t="s">
        <v>399</v>
      </c>
    </row>
    <row r="219" spans="1:14" ht="45" x14ac:dyDescent="0.25">
      <c r="A219" s="2" t="str">
        <f t="shared" si="9"/>
        <v>2020-10-29</v>
      </c>
      <c r="B219" s="2" t="str">
        <f>"2350"</f>
        <v>2350</v>
      </c>
      <c r="C219" t="s">
        <v>128</v>
      </c>
      <c r="D219" s="1" t="s">
        <v>282</v>
      </c>
      <c r="E219" s="2" t="str">
        <f>"01"</f>
        <v>01</v>
      </c>
      <c r="F219" s="2">
        <v>7</v>
      </c>
      <c r="G219" s="2" t="s">
        <v>18</v>
      </c>
      <c r="I219" s="2" t="s">
        <v>15</v>
      </c>
      <c r="J219" s="4"/>
      <c r="K219" s="3" t="s">
        <v>281</v>
      </c>
      <c r="L219" s="2">
        <v>2010</v>
      </c>
      <c r="M219" s="2" t="s">
        <v>16</v>
      </c>
      <c r="N219" s="2" t="s">
        <v>400</v>
      </c>
    </row>
    <row r="220" spans="1:14" ht="60" x14ac:dyDescent="0.25">
      <c r="A220" s="2" t="str">
        <f t="shared" si="9"/>
        <v>2020-10-29</v>
      </c>
      <c r="B220" s="2" t="str">
        <f>"2400"</f>
        <v>2400</v>
      </c>
      <c r="C220" t="s">
        <v>82</v>
      </c>
      <c r="D220" s="1" t="s">
        <v>274</v>
      </c>
      <c r="E220" s="2" t="str">
        <f>"2020"</f>
        <v>2020</v>
      </c>
      <c r="F220" s="2">
        <v>32</v>
      </c>
      <c r="G220" s="2" t="s">
        <v>51</v>
      </c>
      <c r="I220" s="2" t="s">
        <v>15</v>
      </c>
      <c r="J220" s="4"/>
      <c r="K220" s="3" t="s">
        <v>273</v>
      </c>
      <c r="L220" s="2">
        <v>2020</v>
      </c>
      <c r="M220" s="2" t="s">
        <v>16</v>
      </c>
      <c r="N220" s="2" t="s">
        <v>374</v>
      </c>
    </row>
    <row r="221" spans="1:14" ht="60" x14ac:dyDescent="0.25">
      <c r="A221" s="2" t="str">
        <f t="shared" si="9"/>
        <v>2020-10-29</v>
      </c>
      <c r="B221" s="2" t="str">
        <f>"2500"</f>
        <v>2500</v>
      </c>
      <c r="C221" t="s">
        <v>12</v>
      </c>
      <c r="E221" s="2" t="str">
        <f>"03"</f>
        <v>03</v>
      </c>
      <c r="F221" s="2">
        <v>16</v>
      </c>
      <c r="G221" s="2" t="s">
        <v>13</v>
      </c>
      <c r="I221" s="2" t="s">
        <v>15</v>
      </c>
      <c r="J221" s="4"/>
      <c r="K221" s="3" t="s">
        <v>14</v>
      </c>
      <c r="L221" s="2">
        <v>2012</v>
      </c>
      <c r="M221" s="2" t="s">
        <v>16</v>
      </c>
      <c r="N221" s="2" t="s">
        <v>375</v>
      </c>
    </row>
    <row r="222" spans="1:14" ht="60" x14ac:dyDescent="0.25">
      <c r="A222" s="2" t="str">
        <f t="shared" si="9"/>
        <v>2020-10-29</v>
      </c>
      <c r="B222" s="2" t="str">
        <f>"2600"</f>
        <v>2600</v>
      </c>
      <c r="C222" t="s">
        <v>12</v>
      </c>
      <c r="E222" s="2" t="str">
        <f>"03"</f>
        <v>03</v>
      </c>
      <c r="F222" s="2">
        <v>16</v>
      </c>
      <c r="G222" s="2" t="s">
        <v>13</v>
      </c>
      <c r="I222" s="2" t="s">
        <v>15</v>
      </c>
      <c r="J222" s="4"/>
      <c r="K222" s="3" t="s">
        <v>14</v>
      </c>
      <c r="L222" s="2">
        <v>2012</v>
      </c>
      <c r="M222" s="2" t="s">
        <v>16</v>
      </c>
      <c r="N222" s="2" t="s">
        <v>375</v>
      </c>
    </row>
    <row r="223" spans="1:14" ht="60" x14ac:dyDescent="0.25">
      <c r="A223" s="2" t="str">
        <f t="shared" si="9"/>
        <v>2020-10-29</v>
      </c>
      <c r="B223" s="2" t="str">
        <f>"2700"</f>
        <v>2700</v>
      </c>
      <c r="C223" t="s">
        <v>12</v>
      </c>
      <c r="E223" s="2" t="str">
        <f>"03"</f>
        <v>03</v>
      </c>
      <c r="F223" s="2">
        <v>16</v>
      </c>
      <c r="G223" s="2" t="s">
        <v>13</v>
      </c>
      <c r="I223" s="2" t="s">
        <v>15</v>
      </c>
      <c r="J223" s="4"/>
      <c r="K223" s="3" t="s">
        <v>14</v>
      </c>
      <c r="L223" s="2">
        <v>2012</v>
      </c>
      <c r="M223" s="2" t="s">
        <v>16</v>
      </c>
      <c r="N223" s="2" t="s">
        <v>375</v>
      </c>
    </row>
    <row r="224" spans="1:14" ht="60" x14ac:dyDescent="0.25">
      <c r="A224" s="2" t="str">
        <f t="shared" si="9"/>
        <v>2020-10-29</v>
      </c>
      <c r="B224" s="2" t="str">
        <f>"2800"</f>
        <v>2800</v>
      </c>
      <c r="C224" t="s">
        <v>12</v>
      </c>
      <c r="E224" s="2" t="str">
        <f>"03"</f>
        <v>03</v>
      </c>
      <c r="F224" s="2">
        <v>16</v>
      </c>
      <c r="G224" s="2" t="s">
        <v>13</v>
      </c>
      <c r="I224" s="2" t="s">
        <v>15</v>
      </c>
      <c r="J224" s="4"/>
      <c r="K224" s="3" t="s">
        <v>14</v>
      </c>
      <c r="L224" s="2">
        <v>2012</v>
      </c>
      <c r="M224" s="2" t="s">
        <v>16</v>
      </c>
      <c r="N224" s="2" t="s">
        <v>356</v>
      </c>
    </row>
    <row r="225" spans="1:14" ht="90" x14ac:dyDescent="0.25">
      <c r="A225" s="2" t="str">
        <f t="shared" ref="A225:A266" si="10">"2020-10-30"</f>
        <v>2020-10-30</v>
      </c>
      <c r="B225" s="2" t="str">
        <f>"0500"</f>
        <v>0500</v>
      </c>
      <c r="C225" t="s">
        <v>164</v>
      </c>
      <c r="D225" s="1" t="s">
        <v>254</v>
      </c>
      <c r="E225" s="2" t="str">
        <f>"01"</f>
        <v>01</v>
      </c>
      <c r="F225" s="2">
        <v>15</v>
      </c>
      <c r="G225" s="2" t="s">
        <v>18</v>
      </c>
      <c r="I225" s="2" t="s">
        <v>15</v>
      </c>
      <c r="J225" s="4"/>
      <c r="K225" s="3" t="s">
        <v>253</v>
      </c>
      <c r="L225" s="2">
        <v>1983</v>
      </c>
      <c r="M225" s="2" t="s">
        <v>31</v>
      </c>
      <c r="N225" s="2" t="s">
        <v>361</v>
      </c>
    </row>
    <row r="226" spans="1:14" ht="75" x14ac:dyDescent="0.25">
      <c r="A226" s="2" t="str">
        <f t="shared" si="10"/>
        <v>2020-10-30</v>
      </c>
      <c r="B226" s="2" t="str">
        <f>"0530"</f>
        <v>0530</v>
      </c>
      <c r="C226" t="s">
        <v>111</v>
      </c>
      <c r="D226" s="1" t="s">
        <v>256</v>
      </c>
      <c r="E226" s="2" t="str">
        <f>"01"</f>
        <v>01</v>
      </c>
      <c r="F226" s="2">
        <v>16</v>
      </c>
      <c r="G226" s="2" t="s">
        <v>18</v>
      </c>
      <c r="I226" s="2" t="s">
        <v>15</v>
      </c>
      <c r="J226" s="4"/>
      <c r="K226" s="3" t="s">
        <v>255</v>
      </c>
      <c r="L226" s="2">
        <v>1983</v>
      </c>
      <c r="M226" s="2" t="s">
        <v>31</v>
      </c>
      <c r="N226" s="2" t="s">
        <v>361</v>
      </c>
    </row>
    <row r="227" spans="1:14" ht="30" x14ac:dyDescent="0.25">
      <c r="A227" s="2" t="str">
        <f t="shared" si="10"/>
        <v>2020-10-30</v>
      </c>
      <c r="B227" s="2" t="str">
        <f>"0600"</f>
        <v>0600</v>
      </c>
      <c r="C227" t="s">
        <v>17</v>
      </c>
      <c r="D227" s="1" t="s">
        <v>283</v>
      </c>
      <c r="E227" s="2" t="str">
        <f>"01"</f>
        <v>01</v>
      </c>
      <c r="F227" s="2">
        <v>14</v>
      </c>
      <c r="G227" s="2" t="s">
        <v>18</v>
      </c>
      <c r="I227" s="2" t="s">
        <v>15</v>
      </c>
      <c r="J227" s="4"/>
      <c r="K227" s="3" t="s">
        <v>19</v>
      </c>
      <c r="L227" s="2">
        <v>2014</v>
      </c>
      <c r="M227" s="2" t="s">
        <v>16</v>
      </c>
      <c r="N227" s="2" t="s">
        <v>357</v>
      </c>
    </row>
    <row r="228" spans="1:14" ht="60" x14ac:dyDescent="0.25">
      <c r="A228" s="2" t="str">
        <f t="shared" si="10"/>
        <v>2020-10-30</v>
      </c>
      <c r="B228" s="2" t="str">
        <f>"0626"</f>
        <v>0626</v>
      </c>
      <c r="C228" t="s">
        <v>21</v>
      </c>
      <c r="D228" s="1" t="s">
        <v>285</v>
      </c>
      <c r="E228" s="2" t="str">
        <f>"01"</f>
        <v>01</v>
      </c>
      <c r="F228" s="2">
        <v>13</v>
      </c>
      <c r="G228" s="2" t="s">
        <v>18</v>
      </c>
      <c r="I228" s="2" t="s">
        <v>15</v>
      </c>
      <c r="J228" s="4"/>
      <c r="K228" s="3" t="s">
        <v>284</v>
      </c>
      <c r="L228" s="2">
        <v>2018</v>
      </c>
      <c r="M228" s="2" t="s">
        <v>25</v>
      </c>
      <c r="N228" s="2" t="s">
        <v>357</v>
      </c>
    </row>
    <row r="229" spans="1:14" ht="60" x14ac:dyDescent="0.25">
      <c r="A229" s="2" t="str">
        <f t="shared" si="10"/>
        <v>2020-10-30</v>
      </c>
      <c r="B229" s="2" t="str">
        <f>"0653"</f>
        <v>0653</v>
      </c>
      <c r="C229" t="s">
        <v>26</v>
      </c>
      <c r="D229" s="1" t="s">
        <v>427</v>
      </c>
      <c r="E229" s="2" t="str">
        <f>"02"</f>
        <v>02</v>
      </c>
      <c r="F229" s="2">
        <v>20</v>
      </c>
      <c r="G229" s="2" t="s">
        <v>13</v>
      </c>
      <c r="H229" s="2" t="s">
        <v>286</v>
      </c>
      <c r="I229" s="2" t="s">
        <v>15</v>
      </c>
      <c r="J229" s="4"/>
      <c r="K229" s="3" t="s">
        <v>287</v>
      </c>
      <c r="L229" s="2">
        <v>2013</v>
      </c>
      <c r="M229" s="2" t="s">
        <v>28</v>
      </c>
      <c r="N229" s="2" t="s">
        <v>359</v>
      </c>
    </row>
    <row r="230" spans="1:14" ht="60" x14ac:dyDescent="0.25">
      <c r="A230" s="2" t="str">
        <f t="shared" si="10"/>
        <v>2020-10-30</v>
      </c>
      <c r="B230" s="2" t="str">
        <f>"0722"</f>
        <v>0722</v>
      </c>
      <c r="C230" t="s">
        <v>29</v>
      </c>
      <c r="E230" s="2" t="str">
        <f>"03"</f>
        <v>03</v>
      </c>
      <c r="F230" s="2">
        <v>22</v>
      </c>
      <c r="G230" s="2" t="s">
        <v>18</v>
      </c>
      <c r="I230" s="2" t="s">
        <v>15</v>
      </c>
      <c r="J230" s="4"/>
      <c r="K230" s="3" t="s">
        <v>30</v>
      </c>
      <c r="L230" s="2">
        <v>2015</v>
      </c>
      <c r="M230" s="2" t="s">
        <v>31</v>
      </c>
      <c r="N230" s="2" t="s">
        <v>360</v>
      </c>
    </row>
    <row r="231" spans="1:14" ht="90" x14ac:dyDescent="0.25">
      <c r="A231" s="2" t="str">
        <f t="shared" si="10"/>
        <v>2020-10-30</v>
      </c>
      <c r="B231" s="2" t="str">
        <f>"0736"</f>
        <v>0736</v>
      </c>
      <c r="C231" t="s">
        <v>32</v>
      </c>
      <c r="D231" s="1" t="s">
        <v>289</v>
      </c>
      <c r="E231" s="2" t="str">
        <f>"01"</f>
        <v>01</v>
      </c>
      <c r="F231" s="2">
        <v>3</v>
      </c>
      <c r="G231" s="2" t="s">
        <v>18</v>
      </c>
      <c r="I231" s="2" t="s">
        <v>15</v>
      </c>
      <c r="J231" s="4"/>
      <c r="K231" s="3" t="s">
        <v>288</v>
      </c>
      <c r="L231" s="2">
        <v>2019</v>
      </c>
      <c r="M231" s="2" t="s">
        <v>31</v>
      </c>
      <c r="N231" s="2" t="s">
        <v>361</v>
      </c>
    </row>
    <row r="232" spans="1:14" ht="60" x14ac:dyDescent="0.25">
      <c r="A232" s="2" t="str">
        <f t="shared" si="10"/>
        <v>2020-10-30</v>
      </c>
      <c r="B232" s="2" t="str">
        <f>"0801"</f>
        <v>0801</v>
      </c>
      <c r="C232" t="s">
        <v>35</v>
      </c>
      <c r="E232" s="2" t="str">
        <f>"01"</f>
        <v>01</v>
      </c>
      <c r="F232" s="2">
        <v>34</v>
      </c>
      <c r="G232" s="2" t="s">
        <v>18</v>
      </c>
      <c r="I232" s="2" t="s">
        <v>15</v>
      </c>
      <c r="J232" s="4"/>
      <c r="K232" s="3" t="s">
        <v>36</v>
      </c>
      <c r="L232" s="2">
        <v>0</v>
      </c>
      <c r="M232" s="2" t="s">
        <v>25</v>
      </c>
      <c r="N232" s="2" t="s">
        <v>362</v>
      </c>
    </row>
    <row r="233" spans="1:14" ht="75" x14ac:dyDescent="0.25">
      <c r="A233" s="2" t="str">
        <f t="shared" si="10"/>
        <v>2020-10-30</v>
      </c>
      <c r="B233" s="2" t="str">
        <f>"0814"</f>
        <v>0814</v>
      </c>
      <c r="C233" t="s">
        <v>37</v>
      </c>
      <c r="E233" s="2" t="str">
        <f>"01"</f>
        <v>01</v>
      </c>
      <c r="F233" s="2">
        <v>6</v>
      </c>
      <c r="G233" s="2" t="s">
        <v>18</v>
      </c>
      <c r="I233" s="2" t="s">
        <v>15</v>
      </c>
      <c r="J233" s="4"/>
      <c r="K233" s="3" t="s">
        <v>38</v>
      </c>
      <c r="L233" s="2">
        <v>0</v>
      </c>
      <c r="M233" s="2" t="s">
        <v>16</v>
      </c>
      <c r="N233" s="2" t="s">
        <v>379</v>
      </c>
    </row>
    <row r="234" spans="1:14" ht="75" x14ac:dyDescent="0.25">
      <c r="A234" s="2" t="str">
        <f t="shared" si="10"/>
        <v>2020-10-30</v>
      </c>
      <c r="B234" s="2" t="str">
        <f>"0819"</f>
        <v>0819</v>
      </c>
      <c r="C234" t="s">
        <v>39</v>
      </c>
      <c r="E234" s="2" t="str">
        <f>"01"</f>
        <v>01</v>
      </c>
      <c r="F234" s="2">
        <v>2</v>
      </c>
      <c r="G234" s="2" t="s">
        <v>18</v>
      </c>
      <c r="I234" s="2" t="s">
        <v>15</v>
      </c>
      <c r="J234" s="4"/>
      <c r="K234" s="3" t="s">
        <v>40</v>
      </c>
      <c r="L234" s="2">
        <v>2017</v>
      </c>
      <c r="M234" s="2" t="s">
        <v>41</v>
      </c>
      <c r="N234" s="2" t="s">
        <v>364</v>
      </c>
    </row>
    <row r="235" spans="1:14" ht="90" x14ac:dyDescent="0.25">
      <c r="A235" s="2" t="str">
        <f t="shared" si="10"/>
        <v>2020-10-30</v>
      </c>
      <c r="B235" s="2" t="str">
        <f>"0822"</f>
        <v>0822</v>
      </c>
      <c r="C235" t="s">
        <v>195</v>
      </c>
      <c r="E235" s="2" t="str">
        <f>"03"</f>
        <v>03</v>
      </c>
      <c r="F235" s="2">
        <v>4</v>
      </c>
      <c r="G235" s="2" t="s">
        <v>18</v>
      </c>
      <c r="I235" s="2" t="s">
        <v>15</v>
      </c>
      <c r="J235" s="4"/>
      <c r="K235" s="3" t="s">
        <v>43</v>
      </c>
      <c r="L235" s="2">
        <v>2010</v>
      </c>
      <c r="M235" s="2" t="s">
        <v>25</v>
      </c>
      <c r="N235" s="2" t="s">
        <v>357</v>
      </c>
    </row>
    <row r="236" spans="1:14" ht="90" x14ac:dyDescent="0.25">
      <c r="A236" s="2" t="str">
        <f t="shared" si="10"/>
        <v>2020-10-30</v>
      </c>
      <c r="B236" s="2" t="str">
        <f>"0847"</f>
        <v>0847</v>
      </c>
      <c r="C236" t="s">
        <v>44</v>
      </c>
      <c r="D236" s="1" t="s">
        <v>290</v>
      </c>
      <c r="E236" s="2" t="str">
        <f>"01"</f>
        <v>01</v>
      </c>
      <c r="F236" s="2">
        <v>25</v>
      </c>
      <c r="G236" s="2" t="s">
        <v>18</v>
      </c>
      <c r="I236" s="2" t="s">
        <v>15</v>
      </c>
      <c r="J236" s="4"/>
      <c r="K236" s="3" t="s">
        <v>45</v>
      </c>
      <c r="L236" s="2">
        <v>2005</v>
      </c>
      <c r="M236" s="2" t="s">
        <v>25</v>
      </c>
      <c r="N236" s="2" t="s">
        <v>359</v>
      </c>
    </row>
    <row r="237" spans="1:14" ht="45" x14ac:dyDescent="0.25">
      <c r="A237" s="2" t="str">
        <f t="shared" si="10"/>
        <v>2020-10-30</v>
      </c>
      <c r="B237" s="2" t="str">
        <f>"0909"</f>
        <v>0909</v>
      </c>
      <c r="C237" t="s">
        <v>46</v>
      </c>
      <c r="E237" s="2" t="str">
        <f>"01"</f>
        <v>01</v>
      </c>
      <c r="F237" s="2">
        <v>5</v>
      </c>
      <c r="G237" s="2" t="s">
        <v>18</v>
      </c>
      <c r="I237" s="2" t="s">
        <v>15</v>
      </c>
      <c r="J237" s="4"/>
      <c r="K237" s="3" t="s">
        <v>47</v>
      </c>
      <c r="L237" s="2">
        <v>2007</v>
      </c>
      <c r="M237" s="2" t="s">
        <v>16</v>
      </c>
      <c r="N237" s="2" t="s">
        <v>380</v>
      </c>
    </row>
    <row r="238" spans="1:14" ht="75" x14ac:dyDescent="0.25">
      <c r="A238" s="2" t="str">
        <f t="shared" si="10"/>
        <v>2020-10-30</v>
      </c>
      <c r="B238" s="2" t="str">
        <f>"0934"</f>
        <v>0934</v>
      </c>
      <c r="C238" t="s">
        <v>48</v>
      </c>
      <c r="E238" s="2" t="str">
        <f>"01"</f>
        <v>01</v>
      </c>
      <c r="F238" s="2">
        <v>6</v>
      </c>
      <c r="G238" s="2" t="s">
        <v>13</v>
      </c>
      <c r="I238" s="2" t="s">
        <v>15</v>
      </c>
      <c r="J238" s="4"/>
      <c r="K238" s="3" t="s">
        <v>49</v>
      </c>
      <c r="L238" s="2">
        <v>2014</v>
      </c>
      <c r="M238" s="2" t="s">
        <v>25</v>
      </c>
      <c r="N238" s="2" t="s">
        <v>358</v>
      </c>
    </row>
    <row r="239" spans="1:14" ht="60" x14ac:dyDescent="0.25">
      <c r="A239" s="2" t="str">
        <f t="shared" si="10"/>
        <v>2020-10-30</v>
      </c>
      <c r="B239" s="2" t="str">
        <f>"1000"</f>
        <v>1000</v>
      </c>
      <c r="C239" t="s">
        <v>82</v>
      </c>
      <c r="D239" s="1" t="s">
        <v>274</v>
      </c>
      <c r="E239" s="2" t="str">
        <f>"2020"</f>
        <v>2020</v>
      </c>
      <c r="F239" s="2">
        <v>32</v>
      </c>
      <c r="G239" s="2" t="s">
        <v>51</v>
      </c>
      <c r="I239" s="2" t="s">
        <v>15</v>
      </c>
      <c r="J239" s="4"/>
      <c r="K239" s="3" t="s">
        <v>273</v>
      </c>
      <c r="L239" s="2">
        <v>2020</v>
      </c>
      <c r="M239" s="2" t="s">
        <v>16</v>
      </c>
      <c r="N239" s="2" t="s">
        <v>374</v>
      </c>
    </row>
    <row r="240" spans="1:14" ht="90" x14ac:dyDescent="0.25">
      <c r="A240" s="2" t="str">
        <f t="shared" si="10"/>
        <v>2020-10-30</v>
      </c>
      <c r="B240" s="2" t="str">
        <f>"1100"</f>
        <v>1100</v>
      </c>
      <c r="C240" t="s">
        <v>291</v>
      </c>
      <c r="D240" s="1" t="s">
        <v>293</v>
      </c>
      <c r="E240" s="2" t="str">
        <f>"01"</f>
        <v>01</v>
      </c>
      <c r="F240" s="2">
        <v>2</v>
      </c>
      <c r="G240" s="2" t="s">
        <v>18</v>
      </c>
      <c r="I240" s="2" t="s">
        <v>15</v>
      </c>
      <c r="J240" s="4"/>
      <c r="K240" s="3" t="s">
        <v>292</v>
      </c>
      <c r="L240" s="2">
        <v>2016</v>
      </c>
      <c r="M240" s="2" t="s">
        <v>16</v>
      </c>
      <c r="N240" s="2" t="s">
        <v>385</v>
      </c>
    </row>
    <row r="241" spans="1:14" ht="75" x14ac:dyDescent="0.25">
      <c r="A241" s="2" t="str">
        <f t="shared" si="10"/>
        <v>2020-10-30</v>
      </c>
      <c r="B241" s="2" t="str">
        <f>"1200"</f>
        <v>1200</v>
      </c>
      <c r="C241" t="s">
        <v>294</v>
      </c>
      <c r="E241" s="2" t="str">
        <f>" "</f>
        <v xml:space="preserve"> </v>
      </c>
      <c r="F241" s="2">
        <v>0</v>
      </c>
      <c r="G241" s="2" t="s">
        <v>13</v>
      </c>
      <c r="H241" s="2" t="s">
        <v>71</v>
      </c>
      <c r="I241" s="2" t="s">
        <v>15</v>
      </c>
      <c r="J241" s="4"/>
      <c r="K241" s="3" t="s">
        <v>295</v>
      </c>
      <c r="L241" s="2">
        <v>2012</v>
      </c>
      <c r="M241" s="2" t="s">
        <v>16</v>
      </c>
      <c r="N241" s="2" t="s">
        <v>401</v>
      </c>
    </row>
    <row r="242" spans="1:14" ht="75" x14ac:dyDescent="0.25">
      <c r="A242" s="2" t="str">
        <f t="shared" si="10"/>
        <v>2020-10-30</v>
      </c>
      <c r="B242" s="2" t="str">
        <f>"1355"</f>
        <v>1355</v>
      </c>
      <c r="C242" t="s">
        <v>118</v>
      </c>
      <c r="E242" s="2" t="str">
        <f>"2020"</f>
        <v>2020</v>
      </c>
      <c r="F242" s="2">
        <v>24</v>
      </c>
      <c r="G242" s="2" t="s">
        <v>51</v>
      </c>
      <c r="I242" s="2" t="s">
        <v>15</v>
      </c>
      <c r="J242" s="4"/>
      <c r="K242" s="3" t="s">
        <v>119</v>
      </c>
      <c r="L242" s="2">
        <v>2020</v>
      </c>
      <c r="M242" s="2" t="s">
        <v>16</v>
      </c>
      <c r="N242" s="2" t="s">
        <v>373</v>
      </c>
    </row>
    <row r="243" spans="1:14" ht="60" x14ac:dyDescent="0.25">
      <c r="A243" s="2" t="str">
        <f t="shared" si="10"/>
        <v>2020-10-30</v>
      </c>
      <c r="B243" s="2" t="str">
        <f>"1400"</f>
        <v>1400</v>
      </c>
      <c r="C243" t="s">
        <v>296</v>
      </c>
      <c r="E243" s="2" t="str">
        <f>"2015"</f>
        <v>2015</v>
      </c>
      <c r="F243" s="2">
        <v>3</v>
      </c>
      <c r="G243" s="2" t="s">
        <v>18</v>
      </c>
      <c r="I243" s="2" t="s">
        <v>15</v>
      </c>
      <c r="J243" s="4"/>
      <c r="K243" s="3" t="s">
        <v>297</v>
      </c>
      <c r="L243" s="2">
        <v>2015</v>
      </c>
      <c r="M243" s="2" t="s">
        <v>16</v>
      </c>
      <c r="N243" s="2" t="s">
        <v>385</v>
      </c>
    </row>
    <row r="244" spans="1:14" ht="90" x14ac:dyDescent="0.25">
      <c r="A244" s="2" t="str">
        <f t="shared" si="10"/>
        <v>2020-10-30</v>
      </c>
      <c r="B244" s="2" t="str">
        <f>"1500"</f>
        <v>1500</v>
      </c>
      <c r="C244" t="s">
        <v>26</v>
      </c>
      <c r="D244" s="1" t="s">
        <v>428</v>
      </c>
      <c r="E244" s="2" t="str">
        <f>"02"</f>
        <v>02</v>
      </c>
      <c r="F244" s="2">
        <v>10</v>
      </c>
      <c r="G244" s="2" t="s">
        <v>13</v>
      </c>
      <c r="H244" s="2" t="s">
        <v>286</v>
      </c>
      <c r="I244" s="2" t="s">
        <v>15</v>
      </c>
      <c r="J244" s="4"/>
      <c r="K244" s="3" t="s">
        <v>298</v>
      </c>
      <c r="L244" s="2">
        <v>2013</v>
      </c>
      <c r="M244" s="2" t="s">
        <v>28</v>
      </c>
      <c r="N244" s="2" t="s">
        <v>359</v>
      </c>
    </row>
    <row r="245" spans="1:14" ht="75" x14ac:dyDescent="0.25">
      <c r="A245" s="2" t="str">
        <f t="shared" si="10"/>
        <v>2020-10-30</v>
      </c>
      <c r="B245" s="2" t="str">
        <f>"1526"</f>
        <v>1526</v>
      </c>
      <c r="C245" t="s">
        <v>100</v>
      </c>
      <c r="D245" s="1" t="s">
        <v>300</v>
      </c>
      <c r="E245" s="2" t="str">
        <f>"2012"</f>
        <v>2012</v>
      </c>
      <c r="F245" s="2">
        <v>7</v>
      </c>
      <c r="G245" s="2" t="s">
        <v>18</v>
      </c>
      <c r="I245" s="2" t="s">
        <v>15</v>
      </c>
      <c r="J245" s="4"/>
      <c r="K245" s="3" t="s">
        <v>299</v>
      </c>
      <c r="L245" s="2">
        <v>2012</v>
      </c>
      <c r="M245" s="2" t="s">
        <v>16</v>
      </c>
      <c r="N245" s="2" t="s">
        <v>359</v>
      </c>
    </row>
    <row r="246" spans="1:14" ht="90" x14ac:dyDescent="0.25">
      <c r="A246" s="2" t="str">
        <f t="shared" si="10"/>
        <v>2020-10-30</v>
      </c>
      <c r="B246" s="2" t="str">
        <f>"1555"</f>
        <v>1555</v>
      </c>
      <c r="C246" t="s">
        <v>103</v>
      </c>
      <c r="D246" s="1" t="s">
        <v>301</v>
      </c>
      <c r="E246" s="2" t="str">
        <f t="shared" ref="E246:E251" si="11">"01"</f>
        <v>01</v>
      </c>
      <c r="F246" s="2">
        <v>20</v>
      </c>
      <c r="G246" s="2" t="s">
        <v>18</v>
      </c>
      <c r="I246" s="2" t="s">
        <v>15</v>
      </c>
      <c r="J246" s="4"/>
      <c r="K246" s="3" t="s">
        <v>104</v>
      </c>
      <c r="L246" s="2">
        <v>2018</v>
      </c>
      <c r="M246" s="2" t="s">
        <v>25</v>
      </c>
      <c r="N246" s="2" t="s">
        <v>379</v>
      </c>
    </row>
    <row r="247" spans="1:14" ht="60" x14ac:dyDescent="0.25">
      <c r="A247" s="2" t="str">
        <f t="shared" si="10"/>
        <v>2020-10-30</v>
      </c>
      <c r="B247" s="2" t="str">
        <f>"1604"</f>
        <v>1604</v>
      </c>
      <c r="C247" t="s">
        <v>21</v>
      </c>
      <c r="D247" s="1" t="s">
        <v>303</v>
      </c>
      <c r="E247" s="2" t="str">
        <f t="shared" si="11"/>
        <v>01</v>
      </c>
      <c r="F247" s="2">
        <v>6</v>
      </c>
      <c r="G247" s="2" t="s">
        <v>13</v>
      </c>
      <c r="I247" s="2" t="s">
        <v>15</v>
      </c>
      <c r="J247" s="4"/>
      <c r="K247" s="3" t="s">
        <v>302</v>
      </c>
      <c r="L247" s="2">
        <v>2018</v>
      </c>
      <c r="M247" s="2" t="s">
        <v>25</v>
      </c>
      <c r="N247" s="2" t="s">
        <v>357</v>
      </c>
    </row>
    <row r="248" spans="1:14" ht="45" x14ac:dyDescent="0.25">
      <c r="A248" s="2" t="str">
        <f t="shared" si="10"/>
        <v>2020-10-30</v>
      </c>
      <c r="B248" s="2" t="str">
        <f>"1632"</f>
        <v>1632</v>
      </c>
      <c r="C248" t="s">
        <v>108</v>
      </c>
      <c r="D248" s="1" t="s">
        <v>305</v>
      </c>
      <c r="E248" s="2" t="str">
        <f t="shared" si="11"/>
        <v>01</v>
      </c>
      <c r="F248" s="2">
        <v>5</v>
      </c>
      <c r="G248" s="2" t="s">
        <v>13</v>
      </c>
      <c r="H248" s="2" t="s">
        <v>71</v>
      </c>
      <c r="I248" s="2" t="s">
        <v>15</v>
      </c>
      <c r="J248" s="4"/>
      <c r="K248" s="3" t="s">
        <v>304</v>
      </c>
      <c r="L248" s="2">
        <v>0</v>
      </c>
      <c r="M248" s="2" t="s">
        <v>16</v>
      </c>
      <c r="N248" s="2" t="s">
        <v>361</v>
      </c>
    </row>
    <row r="249" spans="1:14" ht="75" x14ac:dyDescent="0.25">
      <c r="A249" s="2" t="str">
        <f t="shared" si="10"/>
        <v>2020-10-30</v>
      </c>
      <c r="B249" s="2" t="str">
        <f>"1700"</f>
        <v>1700</v>
      </c>
      <c r="C249" t="s">
        <v>111</v>
      </c>
      <c r="D249" s="1" t="s">
        <v>307</v>
      </c>
      <c r="E249" s="2" t="str">
        <f t="shared" si="11"/>
        <v>01</v>
      </c>
      <c r="F249" s="2">
        <v>17</v>
      </c>
      <c r="G249" s="2" t="s">
        <v>18</v>
      </c>
      <c r="I249" s="2" t="s">
        <v>15</v>
      </c>
      <c r="J249" s="4"/>
      <c r="K249" s="3" t="s">
        <v>306</v>
      </c>
      <c r="L249" s="2">
        <v>1983</v>
      </c>
      <c r="M249" s="2" t="s">
        <v>31</v>
      </c>
      <c r="N249" s="2" t="s">
        <v>361</v>
      </c>
    </row>
    <row r="250" spans="1:14" ht="75" x14ac:dyDescent="0.25">
      <c r="A250" s="2" t="str">
        <f t="shared" si="10"/>
        <v>2020-10-30</v>
      </c>
      <c r="B250" s="2" t="str">
        <f>"1730"</f>
        <v>1730</v>
      </c>
      <c r="C250" t="s">
        <v>111</v>
      </c>
      <c r="D250" s="1" t="s">
        <v>429</v>
      </c>
      <c r="E250" s="2" t="str">
        <f t="shared" si="11"/>
        <v>01</v>
      </c>
      <c r="F250" s="2">
        <v>18</v>
      </c>
      <c r="G250" s="2" t="s">
        <v>18</v>
      </c>
      <c r="I250" s="2" t="s">
        <v>15</v>
      </c>
      <c r="J250" s="4"/>
      <c r="K250" s="3" t="s">
        <v>308</v>
      </c>
      <c r="L250" s="2">
        <v>1983</v>
      </c>
      <c r="M250" s="2" t="s">
        <v>31</v>
      </c>
      <c r="N250" s="2" t="s">
        <v>361</v>
      </c>
    </row>
    <row r="251" spans="1:14" ht="90" x14ac:dyDescent="0.25">
      <c r="A251" s="2" t="str">
        <f t="shared" si="10"/>
        <v>2020-10-30</v>
      </c>
      <c r="B251" s="2" t="str">
        <f>"1800"</f>
        <v>1800</v>
      </c>
      <c r="C251" t="s">
        <v>469</v>
      </c>
      <c r="D251" t="s">
        <v>468</v>
      </c>
      <c r="E251" s="2" t="str">
        <f t="shared" si="11"/>
        <v>01</v>
      </c>
      <c r="F251" s="2">
        <v>4</v>
      </c>
      <c r="G251" s="2" t="s">
        <v>18</v>
      </c>
      <c r="J251" s="4"/>
      <c r="K251" s="1" t="s">
        <v>467</v>
      </c>
      <c r="L251" s="2">
        <v>2020</v>
      </c>
      <c r="M251" s="2" t="s">
        <v>16</v>
      </c>
      <c r="N251" s="2" t="s">
        <v>372</v>
      </c>
    </row>
    <row r="252" spans="1:14" ht="75" x14ac:dyDescent="0.25">
      <c r="A252" s="2" t="str">
        <f t="shared" si="10"/>
        <v>2020-10-30</v>
      </c>
      <c r="B252" s="2" t="str">
        <f>"1825"</f>
        <v>1825</v>
      </c>
      <c r="C252" t="s">
        <v>118</v>
      </c>
      <c r="E252" s="2" t="str">
        <f>"2020"</f>
        <v>2020</v>
      </c>
      <c r="F252" s="2">
        <v>25</v>
      </c>
      <c r="G252" s="2" t="s">
        <v>51</v>
      </c>
      <c r="J252" s="4"/>
      <c r="K252" s="3" t="s">
        <v>119</v>
      </c>
      <c r="L252" s="2">
        <v>2020</v>
      </c>
      <c r="M252" s="2" t="s">
        <v>16</v>
      </c>
      <c r="N252" s="2" t="s">
        <v>373</v>
      </c>
    </row>
    <row r="253" spans="1:14" ht="75" x14ac:dyDescent="0.25">
      <c r="A253" s="2" t="str">
        <f t="shared" si="10"/>
        <v>2020-10-30</v>
      </c>
      <c r="B253" s="2" t="str">
        <f>"1830"</f>
        <v>1830</v>
      </c>
      <c r="C253" t="s">
        <v>257</v>
      </c>
      <c r="D253" s="1" t="s">
        <v>310</v>
      </c>
      <c r="E253" s="2" t="str">
        <f>"01"</f>
        <v>01</v>
      </c>
      <c r="F253" s="2">
        <v>2</v>
      </c>
      <c r="G253" s="2" t="s">
        <v>18</v>
      </c>
      <c r="I253" s="2" t="s">
        <v>15</v>
      </c>
      <c r="J253" s="4"/>
      <c r="K253" s="3" t="s">
        <v>309</v>
      </c>
      <c r="L253" s="2">
        <v>2018</v>
      </c>
      <c r="M253" s="2" t="s">
        <v>31</v>
      </c>
      <c r="N253" s="2" t="s">
        <v>357</v>
      </c>
    </row>
    <row r="254" spans="1:14" ht="60" x14ac:dyDescent="0.25">
      <c r="A254" s="9" t="str">
        <f t="shared" si="10"/>
        <v>2020-10-30</v>
      </c>
      <c r="B254" s="9" t="str">
        <f>"1900"</f>
        <v>1900</v>
      </c>
      <c r="C254" s="11" t="s">
        <v>311</v>
      </c>
      <c r="D254" s="8"/>
      <c r="E254" s="9" t="str">
        <f>"2020"</f>
        <v>2020</v>
      </c>
      <c r="F254" s="9">
        <v>41</v>
      </c>
      <c r="G254" s="9" t="s">
        <v>51</v>
      </c>
      <c r="H254" s="9"/>
      <c r="I254" s="9" t="s">
        <v>15</v>
      </c>
      <c r="J254" s="5" t="s">
        <v>456</v>
      </c>
      <c r="K254" s="10" t="s">
        <v>312</v>
      </c>
      <c r="L254" s="9">
        <v>2020</v>
      </c>
      <c r="M254" s="9" t="s">
        <v>16</v>
      </c>
      <c r="N254" s="9" t="s">
        <v>372</v>
      </c>
    </row>
    <row r="255" spans="1:14" ht="60" x14ac:dyDescent="0.25">
      <c r="A255" s="9" t="str">
        <f t="shared" si="10"/>
        <v>2020-10-30</v>
      </c>
      <c r="B255" s="9" t="str">
        <f>"1930"</f>
        <v>1930</v>
      </c>
      <c r="C255" s="11" t="s">
        <v>313</v>
      </c>
      <c r="D255" s="8" t="s">
        <v>315</v>
      </c>
      <c r="E255" s="9" t="str">
        <f>"03"</f>
        <v>03</v>
      </c>
      <c r="F255" s="9">
        <v>9</v>
      </c>
      <c r="G255" s="9" t="s">
        <v>13</v>
      </c>
      <c r="H255" s="9"/>
      <c r="I255" s="9"/>
      <c r="J255" s="5" t="s">
        <v>457</v>
      </c>
      <c r="K255" s="10" t="s">
        <v>314</v>
      </c>
      <c r="L255" s="9">
        <v>2019</v>
      </c>
      <c r="M255" s="9" t="s">
        <v>16</v>
      </c>
      <c r="N255" s="9" t="s">
        <v>370</v>
      </c>
    </row>
    <row r="256" spans="1:14" ht="90" x14ac:dyDescent="0.25">
      <c r="A256" s="9" t="str">
        <f t="shared" si="10"/>
        <v>2020-10-30</v>
      </c>
      <c r="B256" s="9" t="str">
        <f>"2000"</f>
        <v>2000</v>
      </c>
      <c r="C256" s="11" t="s">
        <v>316</v>
      </c>
      <c r="D256" s="8" t="s">
        <v>53</v>
      </c>
      <c r="E256" s="9" t="str">
        <f>" "</f>
        <v xml:space="preserve"> </v>
      </c>
      <c r="F256" s="9">
        <v>0</v>
      </c>
      <c r="G256" s="9" t="s">
        <v>13</v>
      </c>
      <c r="H256" s="9"/>
      <c r="I256" s="9" t="s">
        <v>15</v>
      </c>
      <c r="J256" s="5" t="s">
        <v>458</v>
      </c>
      <c r="K256" s="10" t="s">
        <v>317</v>
      </c>
      <c r="L256" s="9">
        <v>1978</v>
      </c>
      <c r="M256" s="9" t="s">
        <v>318</v>
      </c>
      <c r="N256" s="9" t="s">
        <v>376</v>
      </c>
    </row>
    <row r="257" spans="1:14" ht="60" x14ac:dyDescent="0.25">
      <c r="A257" s="9" t="str">
        <f t="shared" si="10"/>
        <v>2020-10-30</v>
      </c>
      <c r="B257" s="9" t="str">
        <f>"2135"</f>
        <v>2135</v>
      </c>
      <c r="C257" s="11" t="s">
        <v>319</v>
      </c>
      <c r="D257" s="8" t="s">
        <v>321</v>
      </c>
      <c r="E257" s="9" t="str">
        <f>"01"</f>
        <v>01</v>
      </c>
      <c r="F257" s="9">
        <v>19</v>
      </c>
      <c r="G257" s="9" t="s">
        <v>13</v>
      </c>
      <c r="H257" s="9"/>
      <c r="I257" s="9"/>
      <c r="J257" s="5" t="s">
        <v>459</v>
      </c>
      <c r="K257" s="10" t="s">
        <v>320</v>
      </c>
      <c r="L257" s="9">
        <v>2018</v>
      </c>
      <c r="M257" s="9" t="s">
        <v>16</v>
      </c>
      <c r="N257" s="9" t="s">
        <v>402</v>
      </c>
    </row>
    <row r="258" spans="1:14" ht="90" x14ac:dyDescent="0.25">
      <c r="A258" s="2" t="str">
        <f t="shared" si="10"/>
        <v>2020-10-30</v>
      </c>
      <c r="B258" s="2" t="str">
        <f>"2145"</f>
        <v>2145</v>
      </c>
      <c r="C258" t="s">
        <v>322</v>
      </c>
      <c r="D258" s="1" t="s">
        <v>324</v>
      </c>
      <c r="E258" s="2" t="str">
        <f>"01"</f>
        <v>01</v>
      </c>
      <c r="F258" s="2">
        <v>5</v>
      </c>
      <c r="G258" s="2" t="s">
        <v>13</v>
      </c>
      <c r="H258" s="2" t="s">
        <v>177</v>
      </c>
      <c r="I258" s="2" t="s">
        <v>15</v>
      </c>
      <c r="J258" s="4"/>
      <c r="K258" s="3" t="s">
        <v>323</v>
      </c>
      <c r="L258" s="2">
        <v>2016</v>
      </c>
      <c r="M258" s="2" t="s">
        <v>31</v>
      </c>
      <c r="N258" s="2" t="s">
        <v>403</v>
      </c>
    </row>
    <row r="259" spans="1:14" ht="75" x14ac:dyDescent="0.25">
      <c r="A259" s="2" t="str">
        <f t="shared" si="10"/>
        <v>2020-10-30</v>
      </c>
      <c r="B259" s="2" t="str">
        <f>"2235"</f>
        <v>2235</v>
      </c>
      <c r="C259" t="s">
        <v>118</v>
      </c>
      <c r="E259" s="2" t="str">
        <f>"2020"</f>
        <v>2020</v>
      </c>
      <c r="F259" s="2">
        <v>25</v>
      </c>
      <c r="G259" s="2" t="s">
        <v>51</v>
      </c>
      <c r="I259" s="2" t="s">
        <v>15</v>
      </c>
      <c r="J259" s="4"/>
      <c r="K259" s="3" t="s">
        <v>119</v>
      </c>
      <c r="L259" s="2">
        <v>2020</v>
      </c>
      <c r="M259" s="2" t="s">
        <v>16</v>
      </c>
      <c r="N259" s="2" t="s">
        <v>373</v>
      </c>
    </row>
    <row r="260" spans="1:14" ht="90" x14ac:dyDescent="0.25">
      <c r="A260" s="2" t="str">
        <f t="shared" si="10"/>
        <v>2020-10-30</v>
      </c>
      <c r="B260" s="2" t="str">
        <f>"2240"</f>
        <v>2240</v>
      </c>
      <c r="C260" t="s">
        <v>322</v>
      </c>
      <c r="D260" s="1" t="s">
        <v>326</v>
      </c>
      <c r="E260" s="2" t="str">
        <f>"01"</f>
        <v>01</v>
      </c>
      <c r="F260" s="2">
        <v>6</v>
      </c>
      <c r="G260" s="2" t="s">
        <v>13</v>
      </c>
      <c r="H260" s="2" t="s">
        <v>325</v>
      </c>
      <c r="I260" s="2" t="s">
        <v>15</v>
      </c>
      <c r="J260" s="4"/>
      <c r="K260" s="3" t="s">
        <v>323</v>
      </c>
      <c r="L260" s="2">
        <v>2016</v>
      </c>
      <c r="M260" s="2" t="s">
        <v>31</v>
      </c>
      <c r="N260" s="2" t="s">
        <v>403</v>
      </c>
    </row>
    <row r="261" spans="1:14" ht="60" x14ac:dyDescent="0.25">
      <c r="A261" s="2" t="str">
        <f t="shared" si="10"/>
        <v>2020-10-30</v>
      </c>
      <c r="B261" s="2" t="str">
        <f>"2330"</f>
        <v>2330</v>
      </c>
      <c r="C261" t="s">
        <v>311</v>
      </c>
      <c r="E261" s="2" t="str">
        <f>"2020"</f>
        <v>2020</v>
      </c>
      <c r="F261" s="2">
        <v>41</v>
      </c>
      <c r="G261" s="2" t="s">
        <v>51</v>
      </c>
      <c r="I261" s="2" t="s">
        <v>15</v>
      </c>
      <c r="J261" s="4"/>
      <c r="K261" s="3" t="s">
        <v>312</v>
      </c>
      <c r="L261" s="2">
        <v>2020</v>
      </c>
      <c r="M261" s="2" t="s">
        <v>16</v>
      </c>
      <c r="N261" s="2" t="s">
        <v>372</v>
      </c>
    </row>
    <row r="262" spans="1:14" ht="60" x14ac:dyDescent="0.25">
      <c r="A262" s="2" t="str">
        <f t="shared" si="10"/>
        <v>2020-10-30</v>
      </c>
      <c r="B262" s="2" t="str">
        <f>"2400"</f>
        <v>2400</v>
      </c>
      <c r="C262" t="s">
        <v>12</v>
      </c>
      <c r="E262" s="2" t="str">
        <f>"03"</f>
        <v>03</v>
      </c>
      <c r="F262" s="2">
        <v>17</v>
      </c>
      <c r="G262" s="2" t="s">
        <v>13</v>
      </c>
      <c r="I262" s="2" t="s">
        <v>15</v>
      </c>
      <c r="J262" s="4"/>
      <c r="K262" s="3" t="s">
        <v>14</v>
      </c>
      <c r="L262" s="2">
        <v>2012</v>
      </c>
      <c r="M262" s="2" t="s">
        <v>16</v>
      </c>
      <c r="N262" s="2" t="s">
        <v>375</v>
      </c>
    </row>
    <row r="263" spans="1:14" ht="60" x14ac:dyDescent="0.25">
      <c r="A263" s="2" t="str">
        <f t="shared" si="10"/>
        <v>2020-10-30</v>
      </c>
      <c r="B263" s="2" t="str">
        <f>"2500"</f>
        <v>2500</v>
      </c>
      <c r="C263" t="s">
        <v>12</v>
      </c>
      <c r="E263" s="2" t="str">
        <f>"03"</f>
        <v>03</v>
      </c>
      <c r="F263" s="2">
        <v>17</v>
      </c>
      <c r="G263" s="2" t="s">
        <v>13</v>
      </c>
      <c r="I263" s="2" t="s">
        <v>15</v>
      </c>
      <c r="J263" s="4"/>
      <c r="K263" s="3" t="s">
        <v>14</v>
      </c>
      <c r="L263" s="2">
        <v>2012</v>
      </c>
      <c r="M263" s="2" t="s">
        <v>16</v>
      </c>
      <c r="N263" s="2" t="s">
        <v>375</v>
      </c>
    </row>
    <row r="264" spans="1:14" ht="60" x14ac:dyDescent="0.25">
      <c r="A264" s="2" t="str">
        <f t="shared" si="10"/>
        <v>2020-10-30</v>
      </c>
      <c r="B264" s="2" t="str">
        <f>"2600"</f>
        <v>2600</v>
      </c>
      <c r="C264" t="s">
        <v>12</v>
      </c>
      <c r="E264" s="2" t="str">
        <f>"03"</f>
        <v>03</v>
      </c>
      <c r="F264" s="2">
        <v>17</v>
      </c>
      <c r="G264" s="2" t="s">
        <v>13</v>
      </c>
      <c r="I264" s="2" t="s">
        <v>15</v>
      </c>
      <c r="J264" s="4"/>
      <c r="K264" s="3" t="s">
        <v>14</v>
      </c>
      <c r="L264" s="2">
        <v>2012</v>
      </c>
      <c r="M264" s="2" t="s">
        <v>16</v>
      </c>
      <c r="N264" s="2" t="s">
        <v>375</v>
      </c>
    </row>
    <row r="265" spans="1:14" ht="60" x14ac:dyDescent="0.25">
      <c r="A265" s="2" t="str">
        <f t="shared" si="10"/>
        <v>2020-10-30</v>
      </c>
      <c r="B265" s="2" t="str">
        <f>"2700"</f>
        <v>2700</v>
      </c>
      <c r="C265" t="s">
        <v>12</v>
      </c>
      <c r="E265" s="2" t="str">
        <f>"03"</f>
        <v>03</v>
      </c>
      <c r="F265" s="2">
        <v>17</v>
      </c>
      <c r="G265" s="2" t="s">
        <v>13</v>
      </c>
      <c r="I265" s="2" t="s">
        <v>15</v>
      </c>
      <c r="J265" s="4"/>
      <c r="K265" s="3" t="s">
        <v>14</v>
      </c>
      <c r="L265" s="2">
        <v>2012</v>
      </c>
      <c r="M265" s="2" t="s">
        <v>16</v>
      </c>
      <c r="N265" s="2" t="s">
        <v>375</v>
      </c>
    </row>
    <row r="266" spans="1:14" ht="60" x14ac:dyDescent="0.25">
      <c r="A266" s="2" t="str">
        <f t="shared" si="10"/>
        <v>2020-10-30</v>
      </c>
      <c r="B266" s="2" t="str">
        <f>"2800"</f>
        <v>2800</v>
      </c>
      <c r="C266" t="s">
        <v>12</v>
      </c>
      <c r="E266" s="2" t="str">
        <f>"03"</f>
        <v>03</v>
      </c>
      <c r="F266" s="2">
        <v>17</v>
      </c>
      <c r="G266" s="2" t="s">
        <v>13</v>
      </c>
      <c r="I266" s="2" t="s">
        <v>15</v>
      </c>
      <c r="J266" s="4"/>
      <c r="K266" s="3" t="s">
        <v>14</v>
      </c>
      <c r="L266" s="2">
        <v>2012</v>
      </c>
      <c r="M266" s="2" t="s">
        <v>16</v>
      </c>
      <c r="N266" s="2" t="s">
        <v>390</v>
      </c>
    </row>
    <row r="267" spans="1:14" ht="75" x14ac:dyDescent="0.25">
      <c r="A267" s="2" t="str">
        <f t="shared" ref="A267:A303" si="12">"2020-10-31"</f>
        <v>2020-10-31</v>
      </c>
      <c r="B267" s="2" t="str">
        <f>"0500"</f>
        <v>0500</v>
      </c>
      <c r="C267" t="s">
        <v>111</v>
      </c>
      <c r="D267" s="1" t="s">
        <v>307</v>
      </c>
      <c r="E267" s="2" t="str">
        <f>"01"</f>
        <v>01</v>
      </c>
      <c r="F267" s="2">
        <v>17</v>
      </c>
      <c r="G267" s="2" t="s">
        <v>18</v>
      </c>
      <c r="I267" s="2" t="s">
        <v>15</v>
      </c>
      <c r="J267" s="4"/>
      <c r="K267" s="3" t="s">
        <v>306</v>
      </c>
      <c r="L267" s="2">
        <v>1983</v>
      </c>
      <c r="M267" s="2" t="s">
        <v>31</v>
      </c>
      <c r="N267" s="2" t="s">
        <v>361</v>
      </c>
    </row>
    <row r="268" spans="1:14" ht="75" x14ac:dyDescent="0.25">
      <c r="A268" s="2" t="str">
        <f t="shared" si="12"/>
        <v>2020-10-31</v>
      </c>
      <c r="B268" s="2" t="str">
        <f>"0530"</f>
        <v>0530</v>
      </c>
      <c r="C268" t="s">
        <v>111</v>
      </c>
      <c r="D268" s="1" t="s">
        <v>429</v>
      </c>
      <c r="E268" s="2" t="str">
        <f>"01"</f>
        <v>01</v>
      </c>
      <c r="F268" s="2">
        <v>18</v>
      </c>
      <c r="G268" s="2" t="s">
        <v>18</v>
      </c>
      <c r="I268" s="2" t="s">
        <v>15</v>
      </c>
      <c r="J268" s="4"/>
      <c r="K268" s="3" t="s">
        <v>308</v>
      </c>
      <c r="L268" s="2">
        <v>1983</v>
      </c>
      <c r="M268" s="2" t="s">
        <v>31</v>
      </c>
      <c r="N268" s="2" t="s">
        <v>361</v>
      </c>
    </row>
    <row r="269" spans="1:14" ht="30" x14ac:dyDescent="0.25">
      <c r="A269" s="2" t="str">
        <f t="shared" si="12"/>
        <v>2020-10-31</v>
      </c>
      <c r="B269" s="2" t="str">
        <f>"0600"</f>
        <v>0600</v>
      </c>
      <c r="C269" t="s">
        <v>17</v>
      </c>
      <c r="D269" s="1" t="s">
        <v>327</v>
      </c>
      <c r="E269" s="2" t="str">
        <f>"02"</f>
        <v>02</v>
      </c>
      <c r="F269" s="2">
        <v>1</v>
      </c>
      <c r="G269" s="2" t="s">
        <v>18</v>
      </c>
      <c r="I269" s="2" t="s">
        <v>15</v>
      </c>
      <c r="J269" s="4"/>
      <c r="K269" s="3" t="s">
        <v>19</v>
      </c>
      <c r="L269" s="2">
        <v>2019</v>
      </c>
      <c r="M269" s="2" t="s">
        <v>16</v>
      </c>
      <c r="N269" s="2" t="s">
        <v>357</v>
      </c>
    </row>
    <row r="270" spans="1:14" ht="60" x14ac:dyDescent="0.25">
      <c r="A270" s="2" t="str">
        <f t="shared" si="12"/>
        <v>2020-10-31</v>
      </c>
      <c r="B270" s="2" t="str">
        <f>"0626"</f>
        <v>0626</v>
      </c>
      <c r="C270" t="s">
        <v>21</v>
      </c>
      <c r="D270" s="1" t="s">
        <v>329</v>
      </c>
      <c r="E270" s="2" t="str">
        <f>"01"</f>
        <v>01</v>
      </c>
      <c r="F270" s="2">
        <v>1</v>
      </c>
      <c r="G270" s="2" t="s">
        <v>18</v>
      </c>
      <c r="I270" s="2" t="s">
        <v>15</v>
      </c>
      <c r="J270" s="4"/>
      <c r="K270" s="3" t="s">
        <v>328</v>
      </c>
      <c r="L270" s="2">
        <v>2018</v>
      </c>
      <c r="M270" s="2" t="s">
        <v>25</v>
      </c>
      <c r="N270" s="2" t="s">
        <v>357</v>
      </c>
    </row>
    <row r="271" spans="1:14" ht="45" x14ac:dyDescent="0.25">
      <c r="A271" s="2" t="str">
        <f t="shared" si="12"/>
        <v>2020-10-31</v>
      </c>
      <c r="B271" s="2" t="str">
        <f>"0653"</f>
        <v>0653</v>
      </c>
      <c r="C271" t="s">
        <v>26</v>
      </c>
      <c r="D271" s="1" t="s">
        <v>430</v>
      </c>
      <c r="E271" s="2" t="str">
        <f>"02"</f>
        <v>02</v>
      </c>
      <c r="F271" s="2">
        <v>21</v>
      </c>
      <c r="G271" s="2" t="s">
        <v>13</v>
      </c>
      <c r="I271" s="2" t="s">
        <v>15</v>
      </c>
      <c r="J271" s="4"/>
      <c r="K271" s="3" t="s">
        <v>330</v>
      </c>
      <c r="L271" s="2">
        <v>2013</v>
      </c>
      <c r="M271" s="2" t="s">
        <v>28</v>
      </c>
      <c r="N271" s="2" t="s">
        <v>359</v>
      </c>
    </row>
    <row r="272" spans="1:14" ht="60" x14ac:dyDescent="0.25">
      <c r="A272" s="2" t="str">
        <f t="shared" si="12"/>
        <v>2020-10-31</v>
      </c>
      <c r="B272" s="2" t="str">
        <f>"0722"</f>
        <v>0722</v>
      </c>
      <c r="C272" t="s">
        <v>29</v>
      </c>
      <c r="E272" s="2" t="str">
        <f>"03"</f>
        <v>03</v>
      </c>
      <c r="F272" s="2">
        <v>23</v>
      </c>
      <c r="G272" s="2" t="s">
        <v>18</v>
      </c>
      <c r="I272" s="2" t="s">
        <v>15</v>
      </c>
      <c r="J272" s="4"/>
      <c r="K272" s="3" t="s">
        <v>30</v>
      </c>
      <c r="L272" s="2">
        <v>2015</v>
      </c>
      <c r="M272" s="2" t="s">
        <v>31</v>
      </c>
      <c r="N272" s="2" t="s">
        <v>360</v>
      </c>
    </row>
    <row r="273" spans="1:14" ht="60" x14ac:dyDescent="0.25">
      <c r="A273" s="2" t="str">
        <f t="shared" si="12"/>
        <v>2020-10-31</v>
      </c>
      <c r="B273" s="2" t="str">
        <f>"0736"</f>
        <v>0736</v>
      </c>
      <c r="C273" t="s">
        <v>32</v>
      </c>
      <c r="D273" s="1" t="s">
        <v>332</v>
      </c>
      <c r="E273" s="2" t="str">
        <f>"01"</f>
        <v>01</v>
      </c>
      <c r="F273" s="2">
        <v>4</v>
      </c>
      <c r="G273" s="2" t="s">
        <v>18</v>
      </c>
      <c r="I273" s="2" t="s">
        <v>15</v>
      </c>
      <c r="J273" s="4"/>
      <c r="K273" s="3" t="s">
        <v>331</v>
      </c>
      <c r="L273" s="2">
        <v>2019</v>
      </c>
      <c r="M273" s="2" t="s">
        <v>31</v>
      </c>
      <c r="N273" s="2" t="s">
        <v>361</v>
      </c>
    </row>
    <row r="274" spans="1:14" ht="60" x14ac:dyDescent="0.25">
      <c r="A274" s="2" t="str">
        <f t="shared" si="12"/>
        <v>2020-10-31</v>
      </c>
      <c r="B274" s="2" t="str">
        <f>"0801"</f>
        <v>0801</v>
      </c>
      <c r="C274" t="s">
        <v>35</v>
      </c>
      <c r="E274" s="2" t="str">
        <f>"01"</f>
        <v>01</v>
      </c>
      <c r="F274" s="2">
        <v>35</v>
      </c>
      <c r="G274" s="2" t="s">
        <v>18</v>
      </c>
      <c r="I274" s="2" t="s">
        <v>15</v>
      </c>
      <c r="J274" s="4"/>
      <c r="K274" s="3" t="s">
        <v>36</v>
      </c>
      <c r="L274" s="2">
        <v>0</v>
      </c>
      <c r="M274" s="2" t="s">
        <v>25</v>
      </c>
      <c r="N274" s="2" t="s">
        <v>362</v>
      </c>
    </row>
    <row r="275" spans="1:14" ht="75" x14ac:dyDescent="0.25">
      <c r="A275" s="2" t="str">
        <f t="shared" si="12"/>
        <v>2020-10-31</v>
      </c>
      <c r="B275" s="2" t="str">
        <f>"0814"</f>
        <v>0814</v>
      </c>
      <c r="C275" t="s">
        <v>37</v>
      </c>
      <c r="E275" s="2" t="str">
        <f>"01"</f>
        <v>01</v>
      </c>
      <c r="F275" s="2">
        <v>7</v>
      </c>
      <c r="G275" s="2" t="s">
        <v>18</v>
      </c>
      <c r="I275" s="2" t="s">
        <v>15</v>
      </c>
      <c r="J275" s="4"/>
      <c r="K275" s="3" t="s">
        <v>38</v>
      </c>
      <c r="L275" s="2">
        <v>0</v>
      </c>
      <c r="M275" s="2" t="s">
        <v>16</v>
      </c>
      <c r="N275" s="2" t="s">
        <v>382</v>
      </c>
    </row>
    <row r="276" spans="1:14" ht="75" x14ac:dyDescent="0.25">
      <c r="A276" s="2" t="str">
        <f t="shared" si="12"/>
        <v>2020-10-31</v>
      </c>
      <c r="B276" s="2" t="str">
        <f>"0819"</f>
        <v>0819</v>
      </c>
      <c r="C276" t="s">
        <v>39</v>
      </c>
      <c r="E276" s="2" t="str">
        <f>"01"</f>
        <v>01</v>
      </c>
      <c r="F276" s="2">
        <v>3</v>
      </c>
      <c r="G276" s="2" t="s">
        <v>18</v>
      </c>
      <c r="I276" s="2" t="s">
        <v>15</v>
      </c>
      <c r="J276" s="4"/>
      <c r="K276" s="3" t="s">
        <v>40</v>
      </c>
      <c r="L276" s="2">
        <v>2017</v>
      </c>
      <c r="M276" s="2" t="s">
        <v>41</v>
      </c>
      <c r="N276" s="2" t="s">
        <v>364</v>
      </c>
    </row>
    <row r="277" spans="1:14" ht="90" x14ac:dyDescent="0.25">
      <c r="A277" s="2" t="str">
        <f t="shared" si="12"/>
        <v>2020-10-31</v>
      </c>
      <c r="B277" s="2" t="str">
        <f>"0822"</f>
        <v>0822</v>
      </c>
      <c r="C277" t="s">
        <v>195</v>
      </c>
      <c r="E277" s="2" t="str">
        <f>"03"</f>
        <v>03</v>
      </c>
      <c r="F277" s="2">
        <v>5</v>
      </c>
      <c r="G277" s="2" t="s">
        <v>18</v>
      </c>
      <c r="I277" s="2" t="s">
        <v>15</v>
      </c>
      <c r="J277" s="4"/>
      <c r="K277" s="3" t="s">
        <v>43</v>
      </c>
      <c r="L277" s="2">
        <v>2010</v>
      </c>
      <c r="M277" s="2" t="s">
        <v>25</v>
      </c>
      <c r="N277" s="2" t="s">
        <v>357</v>
      </c>
    </row>
    <row r="278" spans="1:14" ht="90" x14ac:dyDescent="0.25">
      <c r="A278" s="2" t="str">
        <f t="shared" si="12"/>
        <v>2020-10-31</v>
      </c>
      <c r="B278" s="2" t="str">
        <f>"0847"</f>
        <v>0847</v>
      </c>
      <c r="C278" t="s">
        <v>44</v>
      </c>
      <c r="D278" s="1" t="s">
        <v>333</v>
      </c>
      <c r="E278" s="2" t="str">
        <f>"01"</f>
        <v>01</v>
      </c>
      <c r="F278" s="2">
        <v>26</v>
      </c>
      <c r="G278" s="2" t="s">
        <v>18</v>
      </c>
      <c r="I278" s="2" t="s">
        <v>15</v>
      </c>
      <c r="J278" s="4"/>
      <c r="K278" s="3" t="s">
        <v>45</v>
      </c>
      <c r="L278" s="2">
        <v>2005</v>
      </c>
      <c r="M278" s="2" t="s">
        <v>25</v>
      </c>
      <c r="N278" s="2" t="s">
        <v>359</v>
      </c>
    </row>
    <row r="279" spans="1:14" ht="45" x14ac:dyDescent="0.25">
      <c r="A279" s="2" t="str">
        <f t="shared" si="12"/>
        <v>2020-10-31</v>
      </c>
      <c r="B279" s="2" t="str">
        <f>"0910"</f>
        <v>0910</v>
      </c>
      <c r="C279" t="s">
        <v>46</v>
      </c>
      <c r="E279" s="2" t="str">
        <f>"01"</f>
        <v>01</v>
      </c>
      <c r="F279" s="2">
        <v>6</v>
      </c>
      <c r="G279" s="2" t="s">
        <v>18</v>
      </c>
      <c r="I279" s="2" t="s">
        <v>15</v>
      </c>
      <c r="J279" s="4"/>
      <c r="K279" s="3" t="s">
        <v>47</v>
      </c>
      <c r="L279" s="2">
        <v>2007</v>
      </c>
      <c r="M279" s="2" t="s">
        <v>16</v>
      </c>
      <c r="N279" s="2" t="s">
        <v>358</v>
      </c>
    </row>
    <row r="280" spans="1:14" ht="75" x14ac:dyDescent="0.25">
      <c r="A280" s="2" t="str">
        <f t="shared" si="12"/>
        <v>2020-10-31</v>
      </c>
      <c r="B280" s="2" t="str">
        <f>"0934"</f>
        <v>0934</v>
      </c>
      <c r="C280" t="s">
        <v>48</v>
      </c>
      <c r="E280" s="2" t="str">
        <f>"01"</f>
        <v>01</v>
      </c>
      <c r="F280" s="2">
        <v>7</v>
      </c>
      <c r="G280" s="2" t="s">
        <v>13</v>
      </c>
      <c r="I280" s="2" t="s">
        <v>15</v>
      </c>
      <c r="J280" s="4"/>
      <c r="K280" s="3" t="s">
        <v>49</v>
      </c>
      <c r="L280" s="2">
        <v>2014</v>
      </c>
      <c r="M280" s="2" t="s">
        <v>25</v>
      </c>
      <c r="N280" s="2" t="s">
        <v>358</v>
      </c>
    </row>
    <row r="281" spans="1:14" ht="90" x14ac:dyDescent="0.25">
      <c r="A281" s="2" t="str">
        <f t="shared" si="12"/>
        <v>2020-10-31</v>
      </c>
      <c r="B281" s="2" t="str">
        <f>"1000"</f>
        <v>1000</v>
      </c>
      <c r="C281" t="s">
        <v>316</v>
      </c>
      <c r="D281" s="1" t="s">
        <v>53</v>
      </c>
      <c r="E281" s="2" t="str">
        <f>" "</f>
        <v xml:space="preserve"> </v>
      </c>
      <c r="F281" s="2">
        <v>0</v>
      </c>
      <c r="G281" s="2" t="s">
        <v>13</v>
      </c>
      <c r="I281" s="2" t="s">
        <v>15</v>
      </c>
      <c r="J281" s="4"/>
      <c r="K281" s="3" t="s">
        <v>317</v>
      </c>
      <c r="L281" s="2">
        <v>1978</v>
      </c>
      <c r="M281" s="2" t="s">
        <v>318</v>
      </c>
      <c r="N281" s="2" t="s">
        <v>376</v>
      </c>
    </row>
    <row r="282" spans="1:14" ht="90" x14ac:dyDescent="0.25">
      <c r="A282" s="2" t="str">
        <f t="shared" si="12"/>
        <v>2020-10-31</v>
      </c>
      <c r="B282" s="2" t="str">
        <f>"1135"</f>
        <v>1135</v>
      </c>
      <c r="C282" t="s">
        <v>322</v>
      </c>
      <c r="D282" s="1" t="s">
        <v>324</v>
      </c>
      <c r="E282" s="2" t="str">
        <f>"01"</f>
        <v>01</v>
      </c>
      <c r="F282" s="2">
        <v>5</v>
      </c>
      <c r="G282" s="2" t="s">
        <v>13</v>
      </c>
      <c r="H282" s="2" t="s">
        <v>177</v>
      </c>
      <c r="I282" s="2" t="s">
        <v>15</v>
      </c>
      <c r="J282" s="4"/>
      <c r="K282" s="3" t="s">
        <v>323</v>
      </c>
      <c r="L282" s="2">
        <v>2016</v>
      </c>
      <c r="M282" s="2" t="s">
        <v>31</v>
      </c>
      <c r="N282" s="2" t="s">
        <v>403</v>
      </c>
    </row>
    <row r="283" spans="1:14" ht="90" x14ac:dyDescent="0.25">
      <c r="A283" s="2" t="str">
        <f t="shared" si="12"/>
        <v>2020-10-31</v>
      </c>
      <c r="B283" s="2" t="str">
        <f>"1225"</f>
        <v>1225</v>
      </c>
      <c r="C283" t="s">
        <v>322</v>
      </c>
      <c r="D283" s="1" t="s">
        <v>326</v>
      </c>
      <c r="E283" s="2" t="str">
        <f>"01"</f>
        <v>01</v>
      </c>
      <c r="F283" s="2">
        <v>6</v>
      </c>
      <c r="G283" s="2" t="s">
        <v>13</v>
      </c>
      <c r="H283" s="2" t="s">
        <v>325</v>
      </c>
      <c r="I283" s="2" t="s">
        <v>15</v>
      </c>
      <c r="J283" s="4"/>
      <c r="K283" s="3" t="s">
        <v>323</v>
      </c>
      <c r="L283" s="2">
        <v>2016</v>
      </c>
      <c r="M283" s="2" t="s">
        <v>31</v>
      </c>
      <c r="N283" s="2" t="s">
        <v>403</v>
      </c>
    </row>
    <row r="284" spans="1:14" ht="60" x14ac:dyDescent="0.25">
      <c r="A284" s="2" t="str">
        <f t="shared" si="12"/>
        <v>2020-10-31</v>
      </c>
      <c r="B284" s="2" t="str">
        <f>"1315"</f>
        <v>1315</v>
      </c>
      <c r="C284" t="s">
        <v>311</v>
      </c>
      <c r="E284" s="2" t="str">
        <f>"2020"</f>
        <v>2020</v>
      </c>
      <c r="F284" s="2">
        <v>41</v>
      </c>
      <c r="G284" s="2" t="s">
        <v>51</v>
      </c>
      <c r="I284" s="2" t="s">
        <v>15</v>
      </c>
      <c r="J284" s="7"/>
      <c r="K284" s="3" t="s">
        <v>312</v>
      </c>
      <c r="L284" s="2">
        <v>2020</v>
      </c>
      <c r="M284" s="2" t="s">
        <v>16</v>
      </c>
      <c r="N284" s="2" t="s">
        <v>372</v>
      </c>
    </row>
    <row r="285" spans="1:14" ht="75" x14ac:dyDescent="0.25">
      <c r="A285" s="2" t="str">
        <f t="shared" si="12"/>
        <v>2020-10-31</v>
      </c>
      <c r="B285" s="2" t="str">
        <f>"1345"</f>
        <v>1345</v>
      </c>
      <c r="C285" t="s">
        <v>85</v>
      </c>
      <c r="D285" s="1" t="s">
        <v>85</v>
      </c>
      <c r="E285" s="2" t="str">
        <f>" "</f>
        <v xml:space="preserve"> </v>
      </c>
      <c r="F285" s="2">
        <v>0</v>
      </c>
      <c r="G285" s="2" t="s">
        <v>18</v>
      </c>
      <c r="I285" s="2" t="s">
        <v>15</v>
      </c>
      <c r="J285" s="7"/>
      <c r="K285" s="3" t="s">
        <v>86</v>
      </c>
      <c r="L285" s="2">
        <v>2019</v>
      </c>
      <c r="M285" s="2" t="s">
        <v>16</v>
      </c>
      <c r="N285" s="2" t="s">
        <v>404</v>
      </c>
    </row>
    <row r="286" spans="1:14" ht="75" x14ac:dyDescent="0.25">
      <c r="A286" s="2" t="str">
        <f t="shared" si="12"/>
        <v>2020-10-31</v>
      </c>
      <c r="B286" s="2" t="str">
        <f>"1405"</f>
        <v>1405</v>
      </c>
      <c r="C286" t="s">
        <v>85</v>
      </c>
      <c r="E286" s="2" t="str">
        <f>" "</f>
        <v xml:space="preserve"> </v>
      </c>
      <c r="F286" s="2">
        <v>0</v>
      </c>
      <c r="G286" s="2" t="s">
        <v>18</v>
      </c>
      <c r="I286" s="2" t="s">
        <v>15</v>
      </c>
      <c r="J286" s="7"/>
      <c r="K286" s="3" t="s">
        <v>86</v>
      </c>
      <c r="L286" s="2">
        <v>2019</v>
      </c>
      <c r="M286" s="2" t="s">
        <v>16</v>
      </c>
      <c r="N286" s="2" t="s">
        <v>359</v>
      </c>
    </row>
    <row r="287" spans="1:14" ht="30" x14ac:dyDescent="0.25">
      <c r="A287" s="9" t="str">
        <f t="shared" si="12"/>
        <v>2020-10-31</v>
      </c>
      <c r="B287" s="9" t="str">
        <f>"1430"</f>
        <v>1430</v>
      </c>
      <c r="C287" s="8" t="s">
        <v>431</v>
      </c>
      <c r="D287" s="8"/>
      <c r="E287" s="9" t="str">
        <f>" "</f>
        <v xml:space="preserve"> </v>
      </c>
      <c r="F287" s="9">
        <v>1</v>
      </c>
      <c r="G287" s="9" t="s">
        <v>51</v>
      </c>
      <c r="H287" s="9"/>
      <c r="I287" s="9"/>
      <c r="J287" s="5" t="s">
        <v>460</v>
      </c>
      <c r="K287" s="10" t="s">
        <v>334</v>
      </c>
      <c r="L287" s="9">
        <v>2020</v>
      </c>
      <c r="M287" s="9" t="s">
        <v>16</v>
      </c>
      <c r="N287" s="9" t="s">
        <v>405</v>
      </c>
    </row>
    <row r="288" spans="1:14" ht="30" x14ac:dyDescent="0.25">
      <c r="A288" s="9" t="str">
        <f t="shared" si="12"/>
        <v>2020-10-31</v>
      </c>
      <c r="B288" s="9" t="str">
        <f>"1600"</f>
        <v>1600</v>
      </c>
      <c r="C288" s="11" t="s">
        <v>335</v>
      </c>
      <c r="D288" s="8" t="s">
        <v>337</v>
      </c>
      <c r="E288" s="9" t="str">
        <f>"2019"</f>
        <v>2019</v>
      </c>
      <c r="F288" s="9">
        <v>28</v>
      </c>
      <c r="G288" s="9" t="s">
        <v>51</v>
      </c>
      <c r="H288" s="9"/>
      <c r="I288" s="9" t="s">
        <v>15</v>
      </c>
      <c r="J288" s="5" t="s">
        <v>460</v>
      </c>
      <c r="K288" s="10" t="s">
        <v>336</v>
      </c>
      <c r="L288" s="9">
        <v>2019</v>
      </c>
      <c r="M288" s="9" t="s">
        <v>16</v>
      </c>
      <c r="N288" s="9" t="s">
        <v>406</v>
      </c>
    </row>
    <row r="289" spans="1:14" ht="60" x14ac:dyDescent="0.25">
      <c r="A289" s="9" t="str">
        <f t="shared" si="12"/>
        <v>2020-10-31</v>
      </c>
      <c r="B289" s="9" t="str">
        <f>"1700"</f>
        <v>1700</v>
      </c>
      <c r="C289" s="11" t="s">
        <v>82</v>
      </c>
      <c r="D289" s="8" t="s">
        <v>274</v>
      </c>
      <c r="E289" s="9" t="str">
        <f>"2020"</f>
        <v>2020</v>
      </c>
      <c r="F289" s="9">
        <v>32</v>
      </c>
      <c r="G289" s="9" t="s">
        <v>51</v>
      </c>
      <c r="H289" s="9"/>
      <c r="I289" s="9" t="s">
        <v>15</v>
      </c>
      <c r="J289" s="5" t="s">
        <v>461</v>
      </c>
      <c r="K289" s="10" t="s">
        <v>273</v>
      </c>
      <c r="L289" s="9">
        <v>2020</v>
      </c>
      <c r="M289" s="9" t="s">
        <v>16</v>
      </c>
      <c r="N289" s="9" t="s">
        <v>374</v>
      </c>
    </row>
    <row r="290" spans="1:14" ht="75" x14ac:dyDescent="0.25">
      <c r="A290" s="9" t="str">
        <f t="shared" si="12"/>
        <v>2020-10-31</v>
      </c>
      <c r="B290" s="9" t="str">
        <f>"1800"</f>
        <v>1800</v>
      </c>
      <c r="C290" s="11" t="s">
        <v>338</v>
      </c>
      <c r="D290" s="8" t="s">
        <v>340</v>
      </c>
      <c r="E290" s="9" t="str">
        <f>"02"</f>
        <v>02</v>
      </c>
      <c r="F290" s="9">
        <v>6</v>
      </c>
      <c r="G290" s="9" t="s">
        <v>13</v>
      </c>
      <c r="H290" s="9"/>
      <c r="I290" s="9" t="s">
        <v>15</v>
      </c>
      <c r="J290" s="5" t="s">
        <v>451</v>
      </c>
      <c r="K290" s="10" t="s">
        <v>339</v>
      </c>
      <c r="L290" s="9">
        <v>2018</v>
      </c>
      <c r="M290" s="9" t="s">
        <v>16</v>
      </c>
      <c r="N290" s="9" t="s">
        <v>385</v>
      </c>
    </row>
    <row r="291" spans="1:14" ht="60" x14ac:dyDescent="0.25">
      <c r="A291" s="2" t="str">
        <f t="shared" si="12"/>
        <v>2020-10-31</v>
      </c>
      <c r="B291" s="2" t="str">
        <f>"1900"</f>
        <v>1900</v>
      </c>
      <c r="C291" t="s">
        <v>341</v>
      </c>
      <c r="D291" s="1" t="s">
        <v>343</v>
      </c>
      <c r="E291" s="2" t="str">
        <f>"01"</f>
        <v>01</v>
      </c>
      <c r="F291" s="2">
        <v>1</v>
      </c>
      <c r="G291" s="2" t="s">
        <v>13</v>
      </c>
      <c r="H291" s="2" t="s">
        <v>71</v>
      </c>
      <c r="I291" s="2" t="s">
        <v>15</v>
      </c>
      <c r="J291" s="7"/>
      <c r="K291" s="3" t="s">
        <v>342</v>
      </c>
      <c r="L291" s="2">
        <v>2017</v>
      </c>
      <c r="M291" s="2" t="s">
        <v>25</v>
      </c>
      <c r="N291" s="2" t="s">
        <v>395</v>
      </c>
    </row>
    <row r="292" spans="1:14" ht="45" x14ac:dyDescent="0.25">
      <c r="A292" s="2" t="str">
        <f t="shared" si="12"/>
        <v>2020-10-31</v>
      </c>
      <c r="B292" s="2" t="str">
        <f>"1930"</f>
        <v>1930</v>
      </c>
      <c r="C292" t="s">
        <v>74</v>
      </c>
      <c r="E292" s="2" t="str">
        <f>"2020"</f>
        <v>2020</v>
      </c>
      <c r="F292" s="2">
        <v>215</v>
      </c>
      <c r="G292" s="2" t="s">
        <v>51</v>
      </c>
      <c r="J292" s="7"/>
      <c r="K292" s="3" t="s">
        <v>75</v>
      </c>
      <c r="L292" s="2">
        <v>2020</v>
      </c>
      <c r="M292" s="2" t="s">
        <v>16</v>
      </c>
      <c r="N292" s="2" t="s">
        <v>373</v>
      </c>
    </row>
    <row r="293" spans="1:14" ht="75" x14ac:dyDescent="0.25">
      <c r="A293" s="2" t="str">
        <f t="shared" si="12"/>
        <v>2020-10-31</v>
      </c>
      <c r="B293" s="2" t="str">
        <f>"1935"</f>
        <v>1935</v>
      </c>
      <c r="C293" t="s">
        <v>344</v>
      </c>
      <c r="D293" s="1" t="s">
        <v>346</v>
      </c>
      <c r="E293" s="2" t="str">
        <f>"04"</f>
        <v>04</v>
      </c>
      <c r="F293" s="2">
        <v>3</v>
      </c>
      <c r="G293" s="2" t="s">
        <v>13</v>
      </c>
      <c r="H293" s="2" t="s">
        <v>71</v>
      </c>
      <c r="I293" s="2" t="s">
        <v>15</v>
      </c>
      <c r="J293" s="7"/>
      <c r="K293" s="3" t="s">
        <v>345</v>
      </c>
      <c r="L293" s="2">
        <v>2013</v>
      </c>
      <c r="M293" s="2" t="s">
        <v>31</v>
      </c>
      <c r="N293" s="2" t="s">
        <v>384</v>
      </c>
    </row>
    <row r="294" spans="1:14" ht="90" x14ac:dyDescent="0.25">
      <c r="A294" s="2" t="str">
        <f t="shared" si="12"/>
        <v>2020-10-31</v>
      </c>
      <c r="B294" s="2" t="str">
        <f>"2025"</f>
        <v>2025</v>
      </c>
      <c r="C294" t="s">
        <v>347</v>
      </c>
      <c r="E294" s="2" t="str">
        <f>"00"</f>
        <v>00</v>
      </c>
      <c r="F294" s="2">
        <v>0</v>
      </c>
      <c r="G294" s="2" t="s">
        <v>13</v>
      </c>
      <c r="I294" s="2" t="s">
        <v>15</v>
      </c>
      <c r="J294" s="7"/>
      <c r="K294" s="3" t="s">
        <v>348</v>
      </c>
      <c r="L294" s="2">
        <v>2018</v>
      </c>
      <c r="M294" s="2" t="s">
        <v>25</v>
      </c>
      <c r="N294" s="2" t="s">
        <v>360</v>
      </c>
    </row>
    <row r="295" spans="1:14" ht="75" x14ac:dyDescent="0.25">
      <c r="A295" s="9" t="str">
        <f t="shared" si="12"/>
        <v>2020-10-31</v>
      </c>
      <c r="B295" s="9" t="str">
        <f>"2035"</f>
        <v>2035</v>
      </c>
      <c r="C295" s="11" t="s">
        <v>414</v>
      </c>
      <c r="D295" s="8"/>
      <c r="E295" s="9" t="str">
        <f>"00"</f>
        <v>00</v>
      </c>
      <c r="F295" s="9">
        <v>0</v>
      </c>
      <c r="G295" s="9" t="s">
        <v>77</v>
      </c>
      <c r="H295" s="9"/>
      <c r="I295" s="9" t="s">
        <v>15</v>
      </c>
      <c r="J295" s="5" t="s">
        <v>462</v>
      </c>
      <c r="K295" s="8" t="s">
        <v>432</v>
      </c>
      <c r="L295" s="9">
        <v>2018</v>
      </c>
      <c r="M295" s="9" t="s">
        <v>41</v>
      </c>
      <c r="N295" s="9" t="s">
        <v>375</v>
      </c>
    </row>
    <row r="296" spans="1:14" ht="75" x14ac:dyDescent="0.25">
      <c r="A296" s="9" t="str">
        <f t="shared" si="12"/>
        <v>2020-10-31</v>
      </c>
      <c r="B296" s="9" t="str">
        <f>"2135"</f>
        <v>2135</v>
      </c>
      <c r="C296" s="11" t="s">
        <v>349</v>
      </c>
      <c r="D296" s="8" t="s">
        <v>53</v>
      </c>
      <c r="E296" s="9" t="str">
        <f>" "</f>
        <v xml:space="preserve"> </v>
      </c>
      <c r="F296" s="9">
        <v>0</v>
      </c>
      <c r="G296" s="9" t="s">
        <v>223</v>
      </c>
      <c r="H296" s="9" t="s">
        <v>350</v>
      </c>
      <c r="I296" s="9" t="s">
        <v>15</v>
      </c>
      <c r="J296" s="5" t="s">
        <v>463</v>
      </c>
      <c r="K296" s="10" t="s">
        <v>351</v>
      </c>
      <c r="L296" s="9">
        <v>1987</v>
      </c>
      <c r="M296" s="9" t="s">
        <v>16</v>
      </c>
      <c r="N296" s="9" t="s">
        <v>367</v>
      </c>
    </row>
    <row r="297" spans="1:14" ht="75" x14ac:dyDescent="0.25">
      <c r="A297" s="2" t="str">
        <f t="shared" si="12"/>
        <v>2020-10-31</v>
      </c>
      <c r="B297" s="2" t="str">
        <f>"2310"</f>
        <v>2310</v>
      </c>
      <c r="C297" t="s">
        <v>118</v>
      </c>
      <c r="E297" s="2" t="str">
        <f>"2020"</f>
        <v>2020</v>
      </c>
      <c r="F297" s="2">
        <v>25</v>
      </c>
      <c r="G297" s="2" t="s">
        <v>51</v>
      </c>
      <c r="I297" s="2" t="s">
        <v>15</v>
      </c>
      <c r="J297" s="7"/>
      <c r="K297" s="3" t="s">
        <v>119</v>
      </c>
      <c r="L297" s="2">
        <v>2020</v>
      </c>
      <c r="M297" s="2" t="s">
        <v>16</v>
      </c>
      <c r="N297" s="2" t="s">
        <v>373</v>
      </c>
    </row>
    <row r="298" spans="1:14" ht="75" x14ac:dyDescent="0.25">
      <c r="A298" s="2" t="str">
        <f t="shared" si="12"/>
        <v>2020-10-31</v>
      </c>
      <c r="B298" s="2" t="str">
        <f>"2315"</f>
        <v>2315</v>
      </c>
      <c r="C298" t="s">
        <v>352</v>
      </c>
      <c r="E298" s="2" t="str">
        <f>"2017"</f>
        <v>2017</v>
      </c>
      <c r="F298" s="2">
        <v>0</v>
      </c>
      <c r="G298" s="2" t="s">
        <v>13</v>
      </c>
      <c r="H298" s="2" t="s">
        <v>71</v>
      </c>
      <c r="I298" s="2" t="s">
        <v>15</v>
      </c>
      <c r="J298" s="7"/>
      <c r="K298" s="3" t="s">
        <v>353</v>
      </c>
      <c r="L298" s="2">
        <v>2016</v>
      </c>
      <c r="M298" s="2" t="s">
        <v>16</v>
      </c>
      <c r="N298" s="2" t="s">
        <v>407</v>
      </c>
    </row>
    <row r="299" spans="1:14" ht="60" x14ac:dyDescent="0.25">
      <c r="A299" s="2" t="str">
        <f t="shared" si="12"/>
        <v>2020-10-31</v>
      </c>
      <c r="B299" s="2" t="str">
        <f>"2400"</f>
        <v>2400</v>
      </c>
      <c r="C299" t="s">
        <v>12</v>
      </c>
      <c r="E299" s="2" t="str">
        <f>"03"</f>
        <v>03</v>
      </c>
      <c r="F299" s="2">
        <v>18</v>
      </c>
      <c r="G299" s="2" t="s">
        <v>13</v>
      </c>
      <c r="I299" s="2" t="s">
        <v>15</v>
      </c>
      <c r="J299" s="7"/>
      <c r="K299" s="3" t="s">
        <v>14</v>
      </c>
      <c r="L299" s="2">
        <v>2012</v>
      </c>
      <c r="M299" s="2" t="s">
        <v>16</v>
      </c>
      <c r="N299" s="2" t="s">
        <v>375</v>
      </c>
    </row>
    <row r="300" spans="1:14" ht="60" x14ac:dyDescent="0.25">
      <c r="A300" s="2" t="str">
        <f t="shared" si="12"/>
        <v>2020-10-31</v>
      </c>
      <c r="B300" s="2" t="str">
        <f>"2500"</f>
        <v>2500</v>
      </c>
      <c r="C300" t="s">
        <v>12</v>
      </c>
      <c r="E300" s="2" t="str">
        <f>"03"</f>
        <v>03</v>
      </c>
      <c r="F300" s="2">
        <v>18</v>
      </c>
      <c r="G300" s="2" t="s">
        <v>13</v>
      </c>
      <c r="I300" s="2" t="s">
        <v>15</v>
      </c>
      <c r="J300" s="7"/>
      <c r="K300" s="3" t="s">
        <v>14</v>
      </c>
      <c r="L300" s="2">
        <v>2012</v>
      </c>
      <c r="M300" s="2" t="s">
        <v>16</v>
      </c>
      <c r="N300" s="2" t="s">
        <v>375</v>
      </c>
    </row>
    <row r="301" spans="1:14" ht="60" x14ac:dyDescent="0.25">
      <c r="A301" s="2" t="str">
        <f t="shared" si="12"/>
        <v>2020-10-31</v>
      </c>
      <c r="B301" s="2" t="str">
        <f>"2600"</f>
        <v>2600</v>
      </c>
      <c r="C301" t="s">
        <v>12</v>
      </c>
      <c r="D301" s="1" t="s">
        <v>354</v>
      </c>
      <c r="E301" s="2" t="str">
        <f>"03"</f>
        <v>03</v>
      </c>
      <c r="F301" s="2">
        <v>18</v>
      </c>
      <c r="G301" s="2" t="s">
        <v>13</v>
      </c>
      <c r="I301" s="2" t="s">
        <v>15</v>
      </c>
      <c r="J301" s="7"/>
      <c r="K301" s="3" t="s">
        <v>14</v>
      </c>
      <c r="L301" s="2">
        <v>2012</v>
      </c>
      <c r="M301" s="2" t="s">
        <v>16</v>
      </c>
      <c r="N301" s="2" t="s">
        <v>394</v>
      </c>
    </row>
    <row r="302" spans="1:14" ht="60" x14ac:dyDescent="0.25">
      <c r="A302" s="2" t="str">
        <f t="shared" si="12"/>
        <v>2020-10-31</v>
      </c>
      <c r="B302" s="2" t="str">
        <f>"2700"</f>
        <v>2700</v>
      </c>
      <c r="C302" t="s">
        <v>12</v>
      </c>
      <c r="D302" s="1" t="s">
        <v>354</v>
      </c>
      <c r="E302" s="2" t="str">
        <f>"03"</f>
        <v>03</v>
      </c>
      <c r="F302" s="2">
        <v>18</v>
      </c>
      <c r="G302" s="2" t="s">
        <v>13</v>
      </c>
      <c r="I302" s="2" t="s">
        <v>15</v>
      </c>
      <c r="J302" s="7"/>
      <c r="K302" s="3" t="s">
        <v>14</v>
      </c>
      <c r="L302" s="2">
        <v>2012</v>
      </c>
      <c r="M302" s="2" t="s">
        <v>16</v>
      </c>
      <c r="N302" s="2" t="s">
        <v>375</v>
      </c>
    </row>
    <row r="303" spans="1:14" ht="60" x14ac:dyDescent="0.25">
      <c r="A303" s="2" t="str">
        <f t="shared" si="12"/>
        <v>2020-10-31</v>
      </c>
      <c r="B303" s="2" t="str">
        <f>"2800"</f>
        <v>2800</v>
      </c>
      <c r="C303" t="s">
        <v>12</v>
      </c>
      <c r="D303" s="1" t="s">
        <v>354</v>
      </c>
      <c r="E303" s="2" t="str">
        <f>"03"</f>
        <v>03</v>
      </c>
      <c r="F303" s="2">
        <v>18</v>
      </c>
      <c r="G303" s="2" t="s">
        <v>13</v>
      </c>
      <c r="I303" s="2" t="s">
        <v>15</v>
      </c>
      <c r="J303" s="7"/>
      <c r="K303" s="3" t="s">
        <v>14</v>
      </c>
      <c r="L303" s="2">
        <v>2012</v>
      </c>
      <c r="M303" s="2" t="s">
        <v>16</v>
      </c>
      <c r="N303" s="2" t="s">
        <v>375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Publicity Program Guide 1227911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Eddie</cp:lastModifiedBy>
  <dcterms:created xsi:type="dcterms:W3CDTF">2020-10-02T04:07:24Z</dcterms:created>
  <dcterms:modified xsi:type="dcterms:W3CDTF">2020-10-07T07:16:28Z</dcterms:modified>
</cp:coreProperties>
</file>