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7090505A-3881-4C10-8C31-6D704BCB7C07}" xr6:coauthVersionLast="45" xr6:coauthVersionMax="45" xr10:uidLastSave="{00000000-0000-0000-0000-000000000000}"/>
  <bookViews>
    <workbookView xWindow="-33020" yWindow="4750" windowWidth="28800" windowHeight="15440"/>
  </bookViews>
  <sheets>
    <sheet name="Publicity Program Guide 1225705"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E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 r="A276" i="1"/>
  <c r="B276" i="1"/>
  <c r="E276" i="1"/>
  <c r="A277" i="1"/>
  <c r="B277" i="1"/>
  <c r="E277" i="1"/>
  <c r="A278" i="1"/>
  <c r="B278" i="1"/>
  <c r="E278" i="1"/>
  <c r="A279" i="1"/>
  <c r="B279" i="1"/>
  <c r="E279" i="1"/>
  <c r="A280" i="1"/>
  <c r="B280" i="1"/>
  <c r="E280" i="1"/>
  <c r="A281" i="1"/>
  <c r="B281" i="1"/>
  <c r="E281" i="1"/>
  <c r="A282" i="1"/>
  <c r="B282" i="1"/>
  <c r="E282" i="1"/>
  <c r="A283" i="1"/>
  <c r="B283" i="1"/>
  <c r="E283" i="1"/>
  <c r="A284" i="1"/>
  <c r="B284" i="1"/>
  <c r="E284" i="1"/>
  <c r="A285" i="1"/>
  <c r="B285" i="1"/>
  <c r="E285" i="1"/>
  <c r="A286" i="1"/>
  <c r="B286" i="1"/>
  <c r="E286" i="1"/>
  <c r="A287" i="1"/>
  <c r="B287" i="1"/>
  <c r="E287" i="1"/>
  <c r="A288" i="1"/>
  <c r="B288" i="1"/>
  <c r="E288" i="1"/>
  <c r="A289" i="1"/>
  <c r="B289" i="1"/>
  <c r="E289" i="1"/>
  <c r="A290" i="1"/>
  <c r="B290" i="1"/>
  <c r="E290" i="1"/>
  <c r="A291" i="1"/>
  <c r="B291" i="1"/>
  <c r="E291" i="1"/>
  <c r="A292" i="1"/>
  <c r="B292" i="1"/>
  <c r="E292" i="1"/>
  <c r="A293" i="1"/>
  <c r="B293" i="1"/>
  <c r="E293" i="1"/>
  <c r="A294" i="1"/>
  <c r="B294" i="1"/>
  <c r="E294" i="1"/>
  <c r="A295" i="1"/>
  <c r="B295" i="1"/>
  <c r="E295" i="1"/>
  <c r="A296" i="1"/>
  <c r="B296" i="1"/>
  <c r="E296" i="1"/>
  <c r="A297" i="1"/>
  <c r="B297" i="1"/>
  <c r="E297" i="1"/>
  <c r="A298" i="1"/>
  <c r="B298" i="1"/>
  <c r="E298" i="1"/>
  <c r="A299" i="1"/>
  <c r="B299" i="1"/>
  <c r="E299" i="1"/>
  <c r="A300" i="1"/>
  <c r="B300" i="1"/>
  <c r="E300" i="1"/>
  <c r="A301" i="1"/>
  <c r="B301" i="1"/>
  <c r="E301" i="1"/>
  <c r="A302" i="1"/>
  <c r="B302" i="1"/>
  <c r="E302" i="1"/>
  <c r="A303" i="1"/>
  <c r="B303" i="1"/>
  <c r="E303" i="1"/>
  <c r="A304" i="1"/>
  <c r="B304" i="1"/>
  <c r="E304" i="1"/>
  <c r="A305" i="1"/>
  <c r="B305" i="1"/>
  <c r="E305" i="1"/>
  <c r="A306" i="1"/>
  <c r="B306" i="1"/>
  <c r="E306" i="1"/>
  <c r="A307" i="1"/>
  <c r="B307" i="1"/>
  <c r="E307" i="1"/>
  <c r="A308" i="1"/>
  <c r="B308" i="1"/>
  <c r="E308" i="1"/>
  <c r="A309" i="1"/>
  <c r="B309" i="1"/>
  <c r="E309" i="1"/>
  <c r="A310" i="1"/>
  <c r="B310" i="1"/>
  <c r="E310" i="1"/>
  <c r="A311" i="1"/>
  <c r="B311" i="1"/>
  <c r="E311" i="1"/>
  <c r="A312" i="1"/>
  <c r="B312" i="1"/>
  <c r="E312" i="1"/>
  <c r="A313" i="1"/>
  <c r="B313" i="1"/>
  <c r="E313" i="1"/>
</calcChain>
</file>

<file path=xl/sharedStrings.xml><?xml version="1.0" encoding="utf-8"?>
<sst xmlns="http://schemas.openxmlformats.org/spreadsheetml/2006/main" count="2080" uniqueCount="466">
  <si>
    <t>Date</t>
  </si>
  <si>
    <t>Start Time</t>
  </si>
  <si>
    <t>Title</t>
  </si>
  <si>
    <t>Classification</t>
  </si>
  <si>
    <t>Consumer Advice</t>
  </si>
  <si>
    <t>Digital Epg Synpopsis</t>
  </si>
  <si>
    <t>Episode Title</t>
  </si>
  <si>
    <t>Episode Number</t>
  </si>
  <si>
    <t>Repeat</t>
  </si>
  <si>
    <t>Series Number</t>
  </si>
  <si>
    <t>Year of Production</t>
  </si>
  <si>
    <t>Country of Origin</t>
  </si>
  <si>
    <t>Volumz</t>
  </si>
  <si>
    <t>PG</t>
  </si>
  <si>
    <t xml:space="preserve">a l </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</si>
  <si>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</si>
  <si>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</si>
  <si>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</si>
  <si>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</si>
  <si>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</si>
  <si>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</si>
  <si>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Roxby Downs</t>
  </si>
  <si>
    <t>Coyote's Crazy Smart Science Show</t>
  </si>
  <si>
    <t>Join our Science Questers as they find out about how light has different temperatures; Kai shows us how to make your own sunset.</t>
  </si>
  <si>
    <t>Light</t>
  </si>
  <si>
    <t>CANADA</t>
  </si>
  <si>
    <t>The Mysterious Cities Of Gold</t>
  </si>
  <si>
    <t>Our heroes discover that the monk, Tian Li, is able to decipher ancient Chinese similar to that on Ambrosius' book. Tao and Esteban set off to go get the precious text in The Condor.</t>
  </si>
  <si>
    <t>Treason</t>
  </si>
  <si>
    <t>BELGIUM</t>
  </si>
  <si>
    <t xml:space="preserve">My Animal Friends </t>
  </si>
  <si>
    <t>A unique look at the early life and development of young animals, edited and narrated from the viewpoint of the animals themselves.</t>
  </si>
  <si>
    <t>USA</t>
  </si>
  <si>
    <t>Molly Of Denali</t>
  </si>
  <si>
    <t>Sleepover time! When a blizzard hits Qyah Molly has to spend the night at Tooey's house.</t>
  </si>
  <si>
    <t>Operation Sleepover / Beneath The Surface</t>
  </si>
  <si>
    <t>Tales Of Tatonka</t>
  </si>
  <si>
    <t>Meet Wanji, Nunpa, Yamni and Topa, four adventurous wolf cubs who live with their parents amidst a wolf pack in the plains and forests of North America</t>
  </si>
  <si>
    <t>Let's Go!</t>
  </si>
  <si>
    <t>A high-octane travel series hosted by Grace Koh, who takes up challenges from kids all around Australia to 'walk', 'meet', 'splash', 'eat' and 'jump' around their hometowns.</t>
  </si>
  <si>
    <t>Pom Pom</t>
  </si>
  <si>
    <t>The irreverent and charming Pompoms are Bla Bla, Jay Jay, Run Run and La La, zany colourful mouths with strong personalities and a penchant for mischief.</t>
  </si>
  <si>
    <t>FRANCE</t>
  </si>
  <si>
    <t xml:space="preserve">Tiga Talk </t>
  </si>
  <si>
    <t>Kimmie and Jason have a secret - whenever all the adults leave the room, their plush toy wolf Tiga comes to life to teach the kids all the stories, sounds and languages he has learned from their Kokum</t>
  </si>
  <si>
    <t>Welcome to Wapos Bay</t>
  </si>
  <si>
    <t>The kids of Wapos Bay love adventure. Their playground is a vast area that's been home to their Cree ancestors for millennia. As they explore the world around them, they learn respect and cooperation.</t>
  </si>
  <si>
    <t>The Dreaming</t>
  </si>
  <si>
    <t>Animated traditional stories explained by the Elders  including the Dolphin NSW and the Wanka Manapulpa Minyma, WA</t>
  </si>
  <si>
    <t>Kagagi, The Raven</t>
  </si>
  <si>
    <t>Matthew is an average 16 year old, or at least he was. He has found out that he has inherited an ancient power and responsibility - and the age old evil known as the Windingo has returned.</t>
  </si>
  <si>
    <t>Netball SA Premier League</t>
  </si>
  <si>
    <t>NC</t>
  </si>
  <si>
    <t>Fast paced netball from Adelaide and one of the top competitions in Australia.</t>
  </si>
  <si>
    <t xml:space="preserve"> </t>
  </si>
  <si>
    <t xml:space="preserve">Rugby Union 2019: Hottest 7s </t>
  </si>
  <si>
    <t>High octane Rugby 7s from Darwin.</t>
  </si>
  <si>
    <t>Rugby Union action from the Premier Grade competition in Perth.</t>
  </si>
  <si>
    <t>Rugby Union: WA Premier Grade 2020</t>
  </si>
  <si>
    <t>Fast paced Touch Football from Perth.</t>
  </si>
  <si>
    <t>Touch Football WA Super League</t>
  </si>
  <si>
    <t>Watch the rising stars of Queensland shine on rugby league's field of dreams in the Walters Langer Cup.</t>
  </si>
  <si>
    <t>Nrl 2020: Walters-Langer Cup</t>
  </si>
  <si>
    <t xml:space="preserve">Boxing Night to Remember </t>
  </si>
  <si>
    <t>Come ringside to enjoy some of the best local and international talent in boxing.</t>
  </si>
  <si>
    <t>Rugby Union 2020: Ella 7s</t>
  </si>
  <si>
    <t>Rugby 7s from Dubbo at its grassroots best - played in the free flowing Ella spirit.</t>
  </si>
  <si>
    <t>Ladies Gaelic Football</t>
  </si>
  <si>
    <t>High octane action from the 2017 Ladies Gaelic Football Association All-Ireland Finals.</t>
  </si>
  <si>
    <t>IRELAND</t>
  </si>
  <si>
    <t>Rugby SA Premier Grade</t>
  </si>
  <si>
    <t>Grassroots Rugby Union from the Adelaide club competition.</t>
  </si>
  <si>
    <t>African News</t>
  </si>
  <si>
    <t>Cast your eye across Africa for all the latest news on communities there from the team at France 24.</t>
  </si>
  <si>
    <t xml:space="preserve">Te Ao With Moana </t>
  </si>
  <si>
    <t xml:space="preserve">A weekly current affairs show that examines national and international stories through a Maori lens. </t>
  </si>
  <si>
    <t>NEW ZEALAND</t>
  </si>
  <si>
    <t>APTN National News</t>
  </si>
  <si>
    <t>News week in review from Canada's Indigenous broadcaster APTN.</t>
  </si>
  <si>
    <t>Behind The Brush</t>
  </si>
  <si>
    <t>In this new series of Behind the Brush, we bring to life the stories of tupuna immortalised by Gottfried Lindauer as told by their descendants.</t>
  </si>
  <si>
    <t>Politicans</t>
  </si>
  <si>
    <t xml:space="preserve">NITV News Update </t>
  </si>
  <si>
    <t>The latest news from the oldest living culture, NITV delivers Australian stories from an Indigenous perspective.</t>
  </si>
  <si>
    <t>Ballots And Bullets In Mississippi</t>
  </si>
  <si>
    <t xml:space="preserve">a </t>
  </si>
  <si>
    <t>An inspiring and provocative account of how Black landowning families in Mississippi became the secret weapon of the 'non-violent civil rights movement' in America's most violently racist state.</t>
  </si>
  <si>
    <t>Johnny Cash's Bitter Tears Revisited</t>
  </si>
  <si>
    <t>Recorded in 1964, Cash placed himself in the middle of fervent social upheavals gripping the United States at the time by using his album, Bitter Tears to speak out on behalf of Native people.</t>
  </si>
  <si>
    <t>Coronavirus In The Navajo Nation</t>
  </si>
  <si>
    <t>M</t>
  </si>
  <si>
    <t>The Navajo Nation is being disproportionately hit by COVID-19. VICE News explores how institutional disadvantages have made it harder for this community to fight the disease.</t>
  </si>
  <si>
    <t>Songlines</t>
  </si>
  <si>
    <t>Steve Jamijinpa Patrick embarks on an epic journey to rediscover the secrets of how to make rain, Warlpiri-style.</t>
  </si>
  <si>
    <t>Ngapa Jukurrpa - Water Songline</t>
  </si>
  <si>
    <t>The Point</t>
  </si>
  <si>
    <t>Investigating journalism, celebrity interviews, international and domestic news and live crosses to events around the nation.</t>
  </si>
  <si>
    <t>Bamay</t>
  </si>
  <si>
    <t>From the Torres Straits to Tasmania and everywhere in between - Bamay is a slow TV showcase of Australia's most stunning landscapes. NITV pays tribute to that which gives us life: Country.</t>
  </si>
  <si>
    <t>Port Pirie</t>
  </si>
  <si>
    <t>Our Science Questors learn about Indigenous architect Douglas Cardinal, and An'ostin makes a lean-to in the woods.</t>
  </si>
  <si>
    <t>Big Bang</t>
  </si>
  <si>
    <t>After thwarting the attack of The Red Scarves and discovering the treachery of Bao Xing-Ji, our heroes take off for Peking. They must find Ambrosius and get on to the trail of The Yellow Dragon.</t>
  </si>
  <si>
    <t>Prophecy, The</t>
  </si>
  <si>
    <t>Froggy of Denali Molly and Tooey find a frog, and Molly decides to keep it as a pet... until she realizes that frogs are more high maintenance than she thought.</t>
  </si>
  <si>
    <t>Froggy Of Denali / Molly Mabray And The Mystery Stones</t>
  </si>
  <si>
    <t>To The Point</t>
  </si>
  <si>
    <t>Tayamangajirri</t>
  </si>
  <si>
    <t>Tayamangajirri (which means 'we look after each other') follows the lives of a team of women from Tiwi Islands who work day and night making sure that the Island's kids and families are safe.</t>
  </si>
  <si>
    <t>Songlines on Screen</t>
  </si>
  <si>
    <t>Yarripiri the giant ancestral taipan created the Jardiwanpa Songline through his journey, bringing songs, law and the Jardiwanpa fire ceremony to Warlpiri people.</t>
  </si>
  <si>
    <t>Yarripiri's Journey</t>
  </si>
  <si>
    <t>Boy Nomad</t>
  </si>
  <si>
    <t>Boy Nomad follows a year in the life of 9-year old Janibek, who lives with his family in Mongolia's Altai Mountains.</t>
  </si>
  <si>
    <t>Zares, a disquieting hooded character, seems to be on the quest of the Mysterious Cities of Gold.</t>
  </si>
  <si>
    <t>Back To Barcelona Part 1</t>
  </si>
  <si>
    <t>Bushwhacked</t>
  </si>
  <si>
    <t>In this reverse episode, Kayne challenges Brandon to help save animals that live in the city or get into a spot of bother living alongside humans.</t>
  </si>
  <si>
    <t>Melbourne</t>
  </si>
  <si>
    <t>Raven's Quest</t>
  </si>
  <si>
    <t>Ravens Quest features profiles of Indigenous kids from across the Canada, showcasing their unique perspective on their day-to-day hobbies, their talents, and First Nations, Metis or Inuit practices.</t>
  </si>
  <si>
    <t>Chyyah</t>
  </si>
  <si>
    <t>Our Science Questers go in search of star knowledge and build a medicine wheel; Kai shows us how to make a homemade star projector.</t>
  </si>
  <si>
    <t>Geology</t>
  </si>
  <si>
    <t>Hermannsburg</t>
  </si>
  <si>
    <t>Fraggle Rock</t>
  </si>
  <si>
    <t>According to Gorgic tradition, when the last leaf falls off the nirvana tree the old king must step down and a new king takes over. Junior doesn't want to be king, so he eats the last leaf!</t>
  </si>
  <si>
    <t>Having finally met, Gobo and Doc want to get to know each other. But this proves difficult because Doc and Sprocket are moving away.</t>
  </si>
  <si>
    <t>Change Of Address</t>
  </si>
  <si>
    <t>Karena And Kasey's Foreign Flavours</t>
  </si>
  <si>
    <t xml:space="preserve">w </t>
  </si>
  <si>
    <t>In Taiwan's capital of Taipai, Kasey and Karena find a food lovers paradise filled with great flavours, and an abundance of restaurants.</t>
  </si>
  <si>
    <t>Taiwan</t>
  </si>
  <si>
    <t>On Country Kitchen</t>
  </si>
  <si>
    <t>Derek goes diving for lobsters, and Mark and Derek take a course both cheesemaking and chocolate making. Later, the boys have a heart-to-heart on the calm waters of Kangaroo Valley.</t>
  </si>
  <si>
    <t xml:space="preserve">Our Stories </t>
  </si>
  <si>
    <t>Aunty Barbara Simms is a well-known La Perouse Aboriginal elder, born and raised on the beaches of Lapa. A Bidjigal and Wadi Wadi woman, Aunty Barb is an active member of her community.</t>
  </si>
  <si>
    <t>Aunty Barbara Simms - Our Lady Of Lapa</t>
  </si>
  <si>
    <t>Treaty</t>
  </si>
  <si>
    <t>Through discussions with their grandmother Aunty Sandra Onus and friend Oscar Monaghan, Nayuka Gorrie realises their position on Treaty has evolved.</t>
  </si>
  <si>
    <t>Treaty Now</t>
  </si>
  <si>
    <t>Five senior Alywarr lawmen, take a 450km trip from their Central Australian community of Ali Curung to visit the sacred sites of a significant Dingo Songline.</t>
  </si>
  <si>
    <t>Desert Dingo</t>
  </si>
  <si>
    <t xml:space="preserve">Through The Wormhole </t>
  </si>
  <si>
    <t>Is Luck Real?</t>
  </si>
  <si>
    <t xml:space="preserve">Karla Grant Presents </t>
  </si>
  <si>
    <t>Afghan Cameleers in Australia</t>
  </si>
  <si>
    <t>Explores the historic relationship between the desert and Afghani immigrants in Aboriginal Australia.</t>
  </si>
  <si>
    <t>Merchants Of The Wild</t>
  </si>
  <si>
    <t>Everything comes to a head as heavy snow signals the end of their journey is near. Their final days have been filled with a mixture of melancholy, excitement, and reflection.</t>
  </si>
  <si>
    <t>Journey</t>
  </si>
  <si>
    <t xml:space="preserve">Last Chance High </t>
  </si>
  <si>
    <t xml:space="preserve">a d l </t>
  </si>
  <si>
    <t>Cortez's mounting feud with a rival gang forces his family to flee Chicago. Keontay gets an unwelcomed visit by DHS. Montreal gets a breath of hope.</t>
  </si>
  <si>
    <t>Escape Chicago</t>
  </si>
  <si>
    <t>Yuendumu</t>
  </si>
  <si>
    <t>Visit with Elder Woody Morrison who shares about how it all began - from an Indigenous perspective and we learn some of the science of the big bang.</t>
  </si>
  <si>
    <t>Cosmos</t>
  </si>
  <si>
    <t xml:space="preserve">v </t>
  </si>
  <si>
    <t>Learning where the yellow dragon can be found, Mendoza and Ambrosius go off in search of a temple. Meanwhile,  the children meet with Mei Li, a young Chinese girl who shows them around Peking.</t>
  </si>
  <si>
    <t>Auntie Midge loves to MC Spring Carnival, but a hurt hip takes her out of commission. Tooey's finally outgrown and ugly hand-me-down Christmas sweater knit by his Grandma Elizabeth.</t>
  </si>
  <si>
    <t>Spring Carnival / Tooey's Hole-I-Day Sweater</t>
  </si>
  <si>
    <t>Going For The Gold</t>
  </si>
  <si>
    <t>Lagau Danalaig - An Island Life</t>
  </si>
  <si>
    <t>With an idyllic island lifestyle as the backdrop, we find out what makes Badu unique through the stories of the people as expressed in their art and culture.</t>
  </si>
  <si>
    <t>The Kamilaroi</t>
  </si>
  <si>
    <t>The compelling story of Kamilaroi First Nation from North Western NSW, sharing their cultural, historical and spiritual stories.</t>
  </si>
  <si>
    <t>Ask Us Anything</t>
  </si>
  <si>
    <t>Is it ever OK to ask how someone how Aboriginal they are? Students and staff at the University of Sydney answer questions to confront myths and stereotypes about Aboriginal and TSI people.</t>
  </si>
  <si>
    <t>Esteban has returned to the monastery he grew up in as a child. Meanwhile, Zares announces to the King of Spain he has located the children wearing the medallions of the legend.</t>
  </si>
  <si>
    <t>Back To Barcelona Part 2</t>
  </si>
  <si>
    <t>Brandon challenges Kayne to catch, cook and then eat an Arafura File Snake - a rare delicacy that lives in croc-infested waters in Arnhem Land!</t>
  </si>
  <si>
    <t>Arafura File Snake</t>
  </si>
  <si>
    <t>Cameron</t>
  </si>
  <si>
    <t>Professor Shawn Desaulniers says numbers are everywhere; can you solve a Rubiks cube?</t>
  </si>
  <si>
    <t>Math</t>
  </si>
  <si>
    <t>Palm Valley</t>
  </si>
  <si>
    <t>Gobo's Uncle Matt discovers a way to leave Fraggle Rock and venture out into our world - a land he calls "Outer Space". Thus begins the adventures of Gobo, Mokey, Wembley, Boober and Red.</t>
  </si>
  <si>
    <t>Beginnings</t>
  </si>
  <si>
    <t>The giant Gorgs, who claim to be Rulers of the Universe, capture Wembley Fraggle and enslave him. Gobo, Red, Mokey and Boober form a rescue party, but soon need rescuing themselves.</t>
  </si>
  <si>
    <t>Wembley And The Gorg</t>
  </si>
  <si>
    <t>In Arizona, Karena and Kasey meet Nephi Craig, a ground breaking and inspiring Native American chef. Nephi cooks not only for the food, but also as a way to connect with cultural traditions.</t>
  </si>
  <si>
    <t>Arizona</t>
  </si>
  <si>
    <t>Mark and Derek learn about the overabundance of sea urchin, and explore a new type of sustainable farming in Berrima. The boys also have a go at bee keeping.</t>
  </si>
  <si>
    <t>Our Stories</t>
  </si>
  <si>
    <t>This is the story of Aunty June Murray who grew up in a mission, worked as a domestic servant and helped her community. In 2019 at 91 years of age, she was awarded the Order of Australia.</t>
  </si>
  <si>
    <t>Aunty June Murray</t>
  </si>
  <si>
    <t>Indigenous musician Robbie Bundle and two other Indigenous artists gather in the studio to discuss what Treaty is all about while recording a song titled 'Unceded'.</t>
  </si>
  <si>
    <t>Unceded</t>
  </si>
  <si>
    <t>Wellington Paranormal</t>
  </si>
  <si>
    <t xml:space="preserve">l s </t>
  </si>
  <si>
    <t>When a boy racer's pride and joy, a restored 1985 2-door Nissan 300ZX ZR Turbo simply drives out of his garage all by itself, Minogue and O'Leary investigate.</t>
  </si>
  <si>
    <t>Black Comedy</t>
  </si>
  <si>
    <t xml:space="preserve">a l s </t>
  </si>
  <si>
    <t>A sketch comedy show by blackfellas. For everyone.</t>
  </si>
  <si>
    <t>Over The Black Dot 2020 32</t>
  </si>
  <si>
    <t xml:space="preserve">The best players from the NRL join a star-studded panel of rugby league experts to break down all the issues from the greatest game of all rugby league. </t>
  </si>
  <si>
    <t>Hunting Aotearoa</t>
  </si>
  <si>
    <t>Tonight Glen is in the western United States in the state of Montana, hunting buffalo and elk with some members of the Crow Tribe.</t>
  </si>
  <si>
    <t>Crow Reservation</t>
  </si>
  <si>
    <t>NRL WA Premiership</t>
  </si>
  <si>
    <t>Big hitting and hard running Rugby League from Perth.</t>
  </si>
  <si>
    <t>Tamworth</t>
  </si>
  <si>
    <t>Rock out with us as we make some noise and learn about the scientific wonders of music with musicians Gregory Coyes and Sheryl Sewepagaham.</t>
  </si>
  <si>
    <t>Science Of Music</t>
  </si>
  <si>
    <t>Thanks to Yu Chunhe, the high priest of the Taoist temple, our heroes find the famous Yellow Dragon. Unfortunately, a man who has been spying on them since their arrival, steals the precious Dragon.</t>
  </si>
  <si>
    <t>In Search Of The Yellow Dragon</t>
  </si>
  <si>
    <t>When a family of beavers builds a damn and accidentally diverts water into Trini's garden, the kids must devise a way to redirect the stream before Trini's strawberries are ruined.</t>
  </si>
  <si>
    <t>Busy Beavers / The Night Watchers</t>
  </si>
  <si>
    <t>Raven Power</t>
  </si>
  <si>
    <t>Sisters In League</t>
  </si>
  <si>
    <t>Belinda Miller travels with the Cherbourg women's team "The Hornettes" to compete at the Qld Murri Carnival, a major Rugby League competition, and discovers the humor and the passion of these women.</t>
  </si>
  <si>
    <t xml:space="preserve">NITV On The Road: Saltwater Freshwater </t>
  </si>
  <si>
    <t>Sue Ray: Newcomer to the music industry Queensland performer Sue Ray has risen to acclaim with her debut album about heartbreak and self-discovery. Sue Ray shares her stories and performs.</t>
  </si>
  <si>
    <t>Sue Ray</t>
  </si>
  <si>
    <t>After a long journey, our heroes reach China and land in the region of Guilin. Here they meet Zhi who, in a secret cave near the village, shows our heroes an ancient sacred drum.</t>
  </si>
  <si>
    <t>Brandon challenges Kayne to a hoof-thumping mission: to train as a Jackaroo and then muster about 40 head of cattle in the Megalong Valley.</t>
  </si>
  <si>
    <t>Cattle Muster</t>
  </si>
  <si>
    <t>Kajsa</t>
  </si>
  <si>
    <t>Celebrated artists Sonny Assu and Dionne Paul make art and show us how fascinating the world of colours and design can be.</t>
  </si>
  <si>
    <t>Science Of Art</t>
  </si>
  <si>
    <t>Anzac Hill</t>
  </si>
  <si>
    <t>Red plans a one-Fraggle swim show, but just before the performance, a drought hits Fraggle Rock and the swimming hole becomes a mud puddle.</t>
  </si>
  <si>
    <t>Let The Water Run</t>
  </si>
  <si>
    <t>Boober learns how to deal with his paranoia. Marjory the Trash Heap that advises the Fraggles, gives him a special hat to guard him from all ills - until he looses it!</t>
  </si>
  <si>
    <t>You Can't Do That Without A Hat</t>
  </si>
  <si>
    <t>Karena and Kasey travel to Sri Lanka to discover one of the world's most underrated cuisines.</t>
  </si>
  <si>
    <t>Sri Lanka</t>
  </si>
  <si>
    <t>Mark and Derek explore the historic ghost town of Joadja, now a whiskey and gin distillery run by the Jimenez family. Later in Gerringong, they stumble upon a coffee plantation on a picturesque hill.</t>
  </si>
  <si>
    <t>Introducing the talented triple threat Taj Jamieson, this young Broome man can act, dance and he can sing.</t>
  </si>
  <si>
    <t>Taj Jamieson</t>
  </si>
  <si>
    <t>Five Victorian community members contemplate the question, 'what if a Treaty was signed in 1788'?</t>
  </si>
  <si>
    <t>What If</t>
  </si>
  <si>
    <t xml:space="preserve">Going Places With Ernie Dingo </t>
  </si>
  <si>
    <t>Ernie's trip to tropical North Queensland finds him meeting a respected Kuku Yalanji Elder, a river guide who's made a sea change and an environmentalist who is determined to change attitudes.</t>
  </si>
  <si>
    <t>Wet Tropics</t>
  </si>
  <si>
    <t>Yokayi Footy</t>
  </si>
  <si>
    <t>Yokayi is victory and a celebration! An entertaining lens on AFL, Yokayi Footy is fun, fresh and everything that we love about the game! Hosted by Tony Armstrong, Bianca Hunt and Daryl White.</t>
  </si>
  <si>
    <t>UNITED KINGDOM</t>
  </si>
  <si>
    <t>Shadow Trackers</t>
  </si>
  <si>
    <t xml:space="preserve">l </t>
  </si>
  <si>
    <t>Zac and Hunter travel to Ngarrindjeri land in South Australia to discover the Muldjewangk; a water creature that lives in the Murray River.</t>
  </si>
  <si>
    <t>Muldjewungk</t>
  </si>
  <si>
    <t>The Other Side</t>
  </si>
  <si>
    <t>The team investigate paranormal activity in Kanata Village, Ontario, where a replica of a Mohawk long house, near one of the country's oldest residential schools, is a hotbed of spiritual activity.</t>
  </si>
  <si>
    <t xml:space="preserve">d </t>
  </si>
  <si>
    <t>Warburton</t>
  </si>
  <si>
    <t>We can all help save animal homes - learn from Dr. Ruby Dunstan who helped protect the Stein Valley and wildlife habitat.</t>
  </si>
  <si>
    <t>Animal Habitat</t>
  </si>
  <si>
    <t>While pursuing the man who stole the Yellow Dragon, Esteban finds himself stuck inside the Forbidden City and must pass himself off as the Imperial Prince!</t>
  </si>
  <si>
    <t>In The Forbidden City</t>
  </si>
  <si>
    <t>Molly trains hard to participate in a cross-country ski race, but it's not as easy as it looks. Molly and her family go fly fishing, a hungry seal sneaks into their boat and eats their sockeye salmon!</t>
  </si>
  <si>
    <t>Stand Back Up / Seal Meal</t>
  </si>
  <si>
    <t>Lights Camera Action</t>
  </si>
  <si>
    <t>Kagagi, The Raven Series 1 Ep 11</t>
  </si>
  <si>
    <t>Marn Grook</t>
  </si>
  <si>
    <t>We explore the history, achievements and struggles of Aboriginal sportsmen involved in our national game, Aussie Rules.</t>
  </si>
  <si>
    <t>Our heroes manage to escape the jaws of Pang-Zi's alligator, thanks to a strange little man who walks with a casual self-assurance into the middle of the astonished pirates and creates a diversion.</t>
  </si>
  <si>
    <t>In The Hands Of Pirates</t>
  </si>
  <si>
    <t>Brandon takes Kayne to Tasmania for a ridiculously nail-biting mission, to track down and then kiss a Tasmanian Devil!</t>
  </si>
  <si>
    <t>Tassie Devil</t>
  </si>
  <si>
    <t>Malakai</t>
  </si>
  <si>
    <t>Isa celebrates the awesome accomplishments of Senator Lillian Dyck, a neuroscientist, and we learn how to make glue out of milk!</t>
  </si>
  <si>
    <t>Chemistry</t>
  </si>
  <si>
    <t>Maningrida</t>
  </si>
  <si>
    <t>The time has come for Wembley to pick up an occupation at Fraggle Rock.  It's a big decision, and Wembley is not good at decision making.</t>
  </si>
  <si>
    <t>Wembley Finds A Job (30 Minute Workweek)</t>
  </si>
  <si>
    <t>Mokey decides it is not right for Fraggles to eat the lovely constructions that the Doozers build.  She calls upon one of Fraggle Rock's strangest residents for help.</t>
  </si>
  <si>
    <t>Karena and Kasey go off the beaten track in Fiji to a village near the lesser known town of Savusavu where they cook for a local group of village families.</t>
  </si>
  <si>
    <t>Fiji</t>
  </si>
  <si>
    <t>Dwayne Bannon-Harrison shares a traditional dance with Mark and Derek. And in Berry, the boys visit a sustainable vineyard.</t>
  </si>
  <si>
    <t>A company plans to develop land around the former Deebing Creek Mission and cemetery, causing upset amongst the traditional owners who protest against the company to save their land.</t>
  </si>
  <si>
    <t>Deebing Creek</t>
  </si>
  <si>
    <t>Young Aboriginal people who are traditional custodians in Victoria explore the Treaty process with questions, concerns and their opinions.</t>
  </si>
  <si>
    <t>Young Mob Questioning Treaty</t>
  </si>
  <si>
    <t>Black As</t>
  </si>
  <si>
    <t>The boys find their abandoned Suzuki post Cyclone. A massive tree has fallen on it. They cut the tree off, spark up the Suzi and hit the road.</t>
  </si>
  <si>
    <t>The boys borrow a dinghy from Uncle Oppy. They promise to bring back lots of fish. On their way to the water they cut a harpoon and repair an ailing trailer</t>
  </si>
  <si>
    <t>Fishin Mission</t>
  </si>
  <si>
    <t>American Soul</t>
  </si>
  <si>
    <t xml:space="preserve">a d </t>
  </si>
  <si>
    <t>Don risks everything to land an A-List performer to take Soul Train nationwide. While Tessa struggles to live up to Don's expectations, she discovers a new act that could be the next big thing.</t>
  </si>
  <si>
    <t>Man Is First Destiny</t>
  </si>
  <si>
    <t>Rare Exports: A Christmas Tale</t>
  </si>
  <si>
    <t xml:space="preserve">h l n v </t>
  </si>
  <si>
    <t>Rare Exports: A Christmas Tale - This darkly hilarious Christmas tale follows the capture of Santa during an archaeological dig in the depths of Finland's mountains.</t>
  </si>
  <si>
    <t>FINLAND</t>
  </si>
  <si>
    <t>Big Freedia: Queen Of Bounce</t>
  </si>
  <si>
    <t>Big Freedia bounces back</t>
  </si>
  <si>
    <t>Road Open</t>
  </si>
  <si>
    <t>Stories from the community in Broome.</t>
  </si>
  <si>
    <t>Broome - St Mary's</t>
  </si>
  <si>
    <t>Croydon</t>
  </si>
  <si>
    <t>We meet archaeologist Dr. Rudy Reimer to study the ground beneath out feet and Kai shows us how to make our own rocks!</t>
  </si>
  <si>
    <t>Dwellings</t>
  </si>
  <si>
    <t>Hiding in the Imperial Palace, Esteban  finally manages to recover the Yellow Dragon. Tao and Ambrosius concoct a Plan B to help him escape from the Forbidden City.</t>
  </si>
  <si>
    <t>Like A Prince</t>
  </si>
  <si>
    <t>Tooey worries that one of the sled dogs, Cali, doesn't feel well. Tooey is able to choose one of Cali's puppies to keep and train as a sled dog.</t>
  </si>
  <si>
    <t>Puppypalooza</t>
  </si>
  <si>
    <t>Dance Dance</t>
  </si>
  <si>
    <t xml:space="preserve">Nitv On The Road: Barunga Festival </t>
  </si>
  <si>
    <t>From our travelling music series, NITV showcases veterans and newcomers alike as they perform at the Barunga Festival 2015</t>
  </si>
  <si>
    <t>Two Cars, One Night</t>
  </si>
  <si>
    <t>In this Academy Award-nominated short film, Romeo, Ed, and Polly wait in two cars after dark while their parents are inside the pub, drinking. Soon cross-car rivalry warms to budding friendship.</t>
  </si>
  <si>
    <t>Our heroes escape from the pirates, thanks to the intervention of Ambrosius, a fanciful French alchemist. Our friends find refuge in the fascinating vessel of Ambrosius.</t>
  </si>
  <si>
    <t>Brandon challenges Kayne to track down one of the deadliest and rarest spiders on earth: the northern tree-dwelling funnel web spider!</t>
  </si>
  <si>
    <t>Funnel Web Spider</t>
  </si>
  <si>
    <t>Cayda</t>
  </si>
  <si>
    <t>Stanley Chasm</t>
  </si>
  <si>
    <t>Red gets her feelings hurt and decides that the way to be successful in Fraggle Rock is to be just like Mokey.  She tries, and learns how wrong a Fraggle can be.</t>
  </si>
  <si>
    <t>I Want To Be You</t>
  </si>
  <si>
    <t>There is an ancient legend in Fraggle Rock about the Terrible Tunnel that swallows up Fraggles forever.  No one much believes the tale, so when Wembley finds the tunnel, no one believes him.</t>
  </si>
  <si>
    <t>Karena and Kasey meet one of Malaysia's most loved chefs and travel to historic Georgetown in Penang where they learn about the local cooking style Nyonya.</t>
  </si>
  <si>
    <t>Malaysia</t>
  </si>
  <si>
    <t>Mark and Derek visit a kitchen garden, help out at a goat dairy, and eat abalone burgers on the beach. Atop Cambewarra mountain, the boys hear the story of the black cockatoo.</t>
  </si>
  <si>
    <t>NITV News: Nula</t>
  </si>
  <si>
    <t>Natalie Ahmat and our team of Aboriginal journalists across the country deliver the news that you need to know from a unique Indigenous perspective.</t>
  </si>
  <si>
    <t>Mustangs FC</t>
  </si>
  <si>
    <t>The third series in the wildly popular comedy drama about a group of outcasts who start their own all-girls football team.</t>
  </si>
  <si>
    <t>C For Complete</t>
  </si>
  <si>
    <t>Cirque Du Freak: The Vampire's Assistant</t>
  </si>
  <si>
    <t xml:space="preserve">h v </t>
  </si>
  <si>
    <t>The tale of a boy who unknowingly breaks a 200-year-old truce between two warring factions of vampires. While trying tot survive, he struggles to keep their brewing war from devouring humanity.</t>
  </si>
  <si>
    <t>Bedtime Stories</t>
  </si>
  <si>
    <t>Bruce Thomas tells the story of Yakulipa Kartantarrijirri (Turtle and Two Ducks) in the Nyangumarta language. Recorded in Yule River, WA.</t>
  </si>
  <si>
    <t>Turtle And Two Ducks</t>
  </si>
  <si>
    <t>Ghosts In The Hood</t>
  </si>
  <si>
    <t>Things get spooky and ludicrous when the O.P.O. (Official Paranormal Operations), a team of ghost hunters, mixes humour along with out-of-the box techniques to conquer the spirit world of Los Angeles.</t>
  </si>
  <si>
    <t>Don't Play With Santa Muerte</t>
  </si>
  <si>
    <t xml:space="preserve">a s </t>
  </si>
  <si>
    <t>Inglewood Always Up To No Good</t>
  </si>
  <si>
    <t>Warumuk: In The Dark Night</t>
  </si>
  <si>
    <t xml:space="preserve">q </t>
  </si>
  <si>
    <t>A collaboration between Bangarra Dance Theatre and The Australian Ballet, Warumuk was commissioned to celebrate The Australian Ballet's 50th anniversary in 2012.</t>
  </si>
  <si>
    <t>Kc Station</t>
  </si>
  <si>
    <t>Join our Science Questers as they learn about birch bark canoes and pilot Don Todd, who has flown on every continent except Antarctica.</t>
  </si>
  <si>
    <t>Canoes</t>
  </si>
  <si>
    <t>Esteban escapes The Forbidden City with the Yellow Dragon. Yu Chuhne tells Esteban that a certain Li Shuang knew his father. He lives near The Great Wall, in a place known as The Stomach of Buddha.</t>
  </si>
  <si>
    <t>Molly and Tooey make an exhibit to honor Big Sulky, Qyah's oldest tree, after a windstorm knocks it down. Molly and Tooey organize a Funny Face Competition.</t>
  </si>
  <si>
    <t>Big Sulky / Funny Face Competition</t>
  </si>
  <si>
    <t>Raiders Of The Lost Art</t>
  </si>
  <si>
    <t>Sunny And The Dark Horse</t>
  </si>
  <si>
    <t>The story of an Aboriginal stockman and his family at Collum Collum and their growing passion for 'picnic raving' on bush tracks in New South Wales.</t>
  </si>
  <si>
    <t>Darwin Softball League</t>
  </si>
  <si>
    <t>Softball action from the Darwin Softball League.</t>
  </si>
  <si>
    <t>Rugby Union 2019: Ella 7s</t>
  </si>
  <si>
    <t>Rugby 7s at its grassroots best played in the Ella spirit.</t>
  </si>
  <si>
    <t>Rugby League 2019: Koori Knockout</t>
  </si>
  <si>
    <t>Relive all the action from the 2019 Koori Knockout from the Central Coast, NSW.</t>
  </si>
  <si>
    <t>Men's Rd 3: Googars V Castlereigh All Blacks</t>
  </si>
  <si>
    <t>Ernie is in Waiben also known as the Thursday Island and meets a down to earth landscaper, an oyster farmer who's found his niche in the world, and a Kaurereg Elder holding onto culture.</t>
  </si>
  <si>
    <t>Waiben</t>
  </si>
  <si>
    <t>Through The Wormhole</t>
  </si>
  <si>
    <t xml:space="preserve">What defines the beginning of a life? Is it the moment when two cells unite? Or does something have to know it is alive before its life can truly begin?  </t>
  </si>
  <si>
    <t>When Does Life Begin?</t>
  </si>
  <si>
    <t>'Niminjarra' is a story owned by Warnman people of the Great Sandy Desert in WA. Two young men decided not to go to a higher Law ceremony and turned themselves into snakes.</t>
  </si>
  <si>
    <t>Niminjarra</t>
  </si>
  <si>
    <t>Bedevil</t>
  </si>
  <si>
    <t>Bedevil is a trilogy of Indigenous supernatural tales.</t>
  </si>
  <si>
    <t>Nominal Length</t>
  </si>
  <si>
    <t>55mins</t>
  </si>
  <si>
    <t>22mins</t>
  </si>
  <si>
    <t>23mins</t>
  </si>
  <si>
    <t>13mins</t>
  </si>
  <si>
    <t>24mins</t>
  </si>
  <si>
    <t>12mins</t>
  </si>
  <si>
    <t>5mins</t>
  </si>
  <si>
    <t>1mins</t>
  </si>
  <si>
    <t>21mins</t>
  </si>
  <si>
    <t>62mins</t>
  </si>
  <si>
    <t>17mins</t>
  </si>
  <si>
    <t>86mins</t>
  </si>
  <si>
    <t>90mins</t>
  </si>
  <si>
    <t>56mins</t>
  </si>
  <si>
    <t>9mins</t>
  </si>
  <si>
    <t>0mins</t>
  </si>
  <si>
    <t>30mins</t>
  </si>
  <si>
    <t>26mins</t>
  </si>
  <si>
    <t>46mins</t>
  </si>
  <si>
    <t>51mins</t>
  </si>
  <si>
    <t>33mins</t>
  </si>
  <si>
    <t>52mins</t>
  </si>
  <si>
    <t>18mins</t>
  </si>
  <si>
    <t>60mins</t>
  </si>
  <si>
    <t>3mins</t>
  </si>
  <si>
    <t>25mins</t>
  </si>
  <si>
    <t>28mins</t>
  </si>
  <si>
    <t>20mins</t>
  </si>
  <si>
    <t>6mins</t>
  </si>
  <si>
    <t>15mins</t>
  </si>
  <si>
    <t>7mins</t>
  </si>
  <si>
    <t>42mins</t>
  </si>
  <si>
    <t>61mins</t>
  </si>
  <si>
    <t>8mins</t>
  </si>
  <si>
    <t>50mins</t>
  </si>
  <si>
    <t>14mins</t>
  </si>
  <si>
    <t>27mins</t>
  </si>
  <si>
    <t>96mins</t>
  </si>
  <si>
    <t>59mins</t>
  </si>
  <si>
    <t>4mins</t>
  </si>
  <si>
    <t>32mins</t>
  </si>
  <si>
    <t>29mins</t>
  </si>
  <si>
    <t>39mins</t>
  </si>
  <si>
    <t>79mins</t>
  </si>
  <si>
    <t>40mins</t>
  </si>
  <si>
    <t>11mins</t>
  </si>
  <si>
    <t>19mins</t>
  </si>
  <si>
    <t>104mins</t>
  </si>
  <si>
    <t>10mins</t>
  </si>
  <si>
    <t>41mins</t>
  </si>
  <si>
    <t>54mins</t>
  </si>
  <si>
    <t>83mins</t>
  </si>
  <si>
    <t>43mins</t>
  </si>
  <si>
    <t>The Hunt</t>
  </si>
  <si>
    <t>A Mother Earth</t>
  </si>
  <si>
    <t>The Gorg Who Would Be King</t>
  </si>
  <si>
    <t xml:space="preserve">Australia Come Fly With Me </t>
  </si>
  <si>
    <t>The Black Pearl</t>
  </si>
  <si>
    <t>The Haunting Of The 85 Nissan 300 Zx</t>
  </si>
  <si>
    <t>The Secret Of The Drum</t>
  </si>
  <si>
    <t>Out Of Their Skin</t>
  </si>
  <si>
    <t>The Long House</t>
  </si>
  <si>
    <t>The Preachification Of Convincing John</t>
  </si>
  <si>
    <t>The Storm</t>
  </si>
  <si>
    <t>The Alchemist</t>
  </si>
  <si>
    <t>The Terrible Tunnel</t>
  </si>
  <si>
    <t>The Escape</t>
  </si>
  <si>
    <t>'To the Point' delivers a bite sized look at the issues that matter most to Indigenous Australians.  Join Rachael Hocking and John Paul Janke for a look at the best bits of The Point.</t>
  </si>
  <si>
    <t>40 years ago, this November, Viv Anderson walked out at Wembley to become the first black footballer to win a full cap for the England national team.</t>
  </si>
  <si>
    <t>Do you make your own luck, or does luck make you? Some scientists believe luck is strictly a matter of statistics and probabilities... but others believe unseen forces are at work.</t>
  </si>
  <si>
    <t>Justine Clarke tastes the dangers of flying in the 1920s and discovers how daredevil aviators lifted the spirits of Australians bereft by war.</t>
  </si>
  <si>
    <t>NETBALL</t>
  </si>
  <si>
    <t>HOTTEST 7S</t>
  </si>
  <si>
    <t>RUGBY UNION</t>
  </si>
  <si>
    <t>TOUCH FOOTBALL</t>
  </si>
  <si>
    <t>RUGBY LEAGUE</t>
  </si>
  <si>
    <t>BOXING</t>
  </si>
  <si>
    <t>GAELIC FOOTBALL</t>
  </si>
  <si>
    <t>AFRICA NEWS</t>
  </si>
  <si>
    <t>TE AO WITH MOANA</t>
  </si>
  <si>
    <t>APTN NEWS</t>
  </si>
  <si>
    <t>ARTS</t>
  </si>
  <si>
    <t xml:space="preserve"> DOCUMENTARY SERIES</t>
  </si>
  <si>
    <t>FEATURE DOCUMENTARY</t>
  </si>
  <si>
    <t>THROUGH THE WORMHOLE</t>
  </si>
  <si>
    <t>KARLA GRANT PRESENTS</t>
  </si>
  <si>
    <t>COMEDY</t>
  </si>
  <si>
    <t>OVER THE BLACK DOT</t>
  </si>
  <si>
    <t>ADVENTURE</t>
  </si>
  <si>
    <t>GOING PLACES WITH ERNIE DINGO</t>
  </si>
  <si>
    <t>NEW YOKAYI FOOTY</t>
  </si>
  <si>
    <t>SPORT DOCUMENTARY</t>
  </si>
  <si>
    <t>DRAMA SERIES</t>
  </si>
  <si>
    <t>THE POINT LIVE</t>
  </si>
  <si>
    <t>THURSDAY NIGHT MOVIE</t>
  </si>
  <si>
    <t>NULA</t>
  </si>
  <si>
    <t>FAMILY</t>
  </si>
  <si>
    <t>FAMILY MOVIE</t>
  </si>
  <si>
    <t>BEDTIME STORIES</t>
  </si>
  <si>
    <t>SATURDAY SPORT</t>
  </si>
  <si>
    <t>THE POINT WEEKEND ENCORE</t>
  </si>
  <si>
    <t>YOKAYI FOOTY ENCORE</t>
  </si>
  <si>
    <t>FEATURE DOCMENTARY ENCORE</t>
  </si>
  <si>
    <t>SATURDAY NIGHT MOVIE</t>
  </si>
  <si>
    <t xml:space="preserve">Over The Black Dot 2020 </t>
  </si>
  <si>
    <t>Week 43: Sunday 18th October to Saturday 24th October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</si>
</sst>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cellStyleXfs>
  <cellXfs count="20">
    <xf numFmtId="0" fontId="0" fillId="0" borderId="0" xfId="0"/>
    <xf numFmtId="0" fontId="0" fillId="0" borderId="0" xfId="0" applyAlignment="1">
      <alignment wrapText="1"/>
    </xf>
    <xf numFmtId="0" fontId="0" fillId="0" borderId="0" xfId="0" applyAlignment="1">
      <alignment horizontal="center" vertical="center"/>
    </xf>
    <xf numFmtId="0" fontId="0" fillId="0" borderId="0" xfId="0" applyAlignment="1">
      <alignment vertical="top" wrapText="1"/>
    </xf>
    <xf numFmtId="0" fontId="13" fillId="33" borderId="0" xfId="0" applyFont="1" applyFill="1" applyAlignment="1">
      <alignment horizontal="center" vertical="center" wrapText="1"/>
    </xf>
    <xf numFmtId="0" fontId="13" fillId="34" borderId="0" xfId="0" applyFont="1" applyFill="1" applyAlignment="1">
      <alignment horizontal="center" vertical="center" wrapText="1"/>
    </xf>
    <xf numFmtId="0" fontId="13" fillId="33" borderId="0" xfId="0" applyFont="1" applyFill="1" applyAlignment="1">
      <alignment horizontal="center" vertical="center"/>
    </xf>
    <xf numFmtId="0" fontId="17" fillId="33" borderId="0" xfId="0" applyFont="1" applyFill="1" applyAlignment="1">
      <alignment horizontal="center" vertical="center"/>
    </xf>
    <xf numFmtId="0" fontId="0" fillId="35" borderId="0" xfId="0" applyFill="1" applyAlignment="1">
      <alignment vertical="top" wrapText="1"/>
    </xf>
    <xf numFmtId="0" fontId="0" fillId="35" borderId="0" xfId="0" applyFill="1" applyAlignment="1">
      <alignment horizontal="center" vertical="center"/>
    </xf>
    <xf numFmtId="0" fontId="0" fillId="35" borderId="0" xfId="0" applyFill="1" applyAlignment="1">
      <alignment wrapText="1"/>
    </xf>
    <xf numFmtId="0" fontId="16" fillId="0" borderId="0" xfId="0" applyFont="1" applyAlignment="1">
      <alignment horizontal="center" vertical="center"/>
    </xf>
    <xf numFmtId="0" fontId="16" fillId="0" borderId="0" xfId="0" applyFont="1" applyAlignment="1">
      <alignment wrapText="1"/>
    </xf>
    <xf numFmtId="0" fontId="16" fillId="0" borderId="0" xfId="0" applyFont="1" applyAlignment="1">
      <alignment vertical="top" wrapText="1"/>
    </xf>
    <xf numFmtId="0" fontId="16" fillId="0" borderId="0" xfId="0" applyFont="1"/>
    <xf numFmtId="0" fontId="18" fillId="0" borderId="0" xfId="0" applyFont="1" applyAlignment="1">
      <alignment horizontal="left"/>
    </xf>
    <xf numFmtId="0" fontId="18" fillId="0" borderId="0" xfId="0" applyFont="1" applyAlignment="1">
      <alignment horizontal="center" vertical="center"/>
    </xf>
    <xf numFmtId="0" fontId="18" fillId="0" borderId="0" xfId="0" applyFont="1" applyAlignment="1">
      <alignment wrapText="1"/>
    </xf>
    <xf numFmtId="0" fontId="18" fillId="0" borderId="0" xfId="0" applyFont="1" applyAlignment="1">
      <alignment vertical="top" wrapText="1"/>
    </xf>
    <xf numFmtId="0" fontId="18" fillId="0" borderId="0" xfId="0" applyFont="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1066800</xdr:colOff>
      <xdr:row>1</xdr:row>
      <xdr:rowOff>0</xdr:rowOff>
    </xdr:to>
    <xdr:pic>
      <xdr:nvPicPr>
        <xdr:cNvPr id="1025" name="Picture 1">
          <a:extLst>
            <a:ext uri="{FF2B5EF4-FFF2-40B4-BE49-F238E27FC236}">
              <a16:creationId xmlns:a16="http://schemas.microsoft.com/office/drawing/2014/main" id="{3E7644CA-82EB-4DD8-A98F-39AFF6281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44175" cy="2171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3"/>
  <sheetViews>
    <sheetView tabSelected="1" workbookViewId="0"/>
  </sheetViews>
  <sheetFormatPr defaultRowHeight="15" x14ac:dyDescent="0.25"/>
  <cols>
    <col min="1" max="1" width="10.140625" style="2" bestFit="1" customWidth="1"/>
    <col min="2" max="2" width="9.5703125" style="2" bestFit="1" customWidth="1"/>
    <col min="3" max="3" width="36.5703125" style="1" customWidth="1"/>
    <col min="4" max="4" width="36.42578125" style="1" customWidth="1"/>
    <col min="5" max="5" width="13.5703125" style="2" bestFit="1" customWidth="1"/>
    <col min="6" max="6" width="15.140625" style="2" bestFit="1" customWidth="1"/>
    <col min="7" max="7" width="12.140625" style="2" bestFit="1" customWidth="1"/>
    <col min="8" max="8" width="15.85546875" style="2" bestFit="1" customWidth="1"/>
    <col min="9" max="9" width="8.7109375" style="2" customWidth="1"/>
    <col min="10" max="10" width="15.140625" style="2" customWidth="1"/>
    <col min="11" max="11" width="33.85546875" style="3" customWidth="1"/>
    <col min="12" max="12" width="16.7109375" style="2" bestFit="1" customWidth="1"/>
    <col min="13" max="13" width="16.140625" style="2" bestFit="1" customWidth="1"/>
    <col min="14" max="14" width="14.42578125" style="2" bestFit="1" customWidth="1"/>
  </cols>
  <sheetData>
    <row r="1" spans="1:14" ht="171.6" customHeight="1" x14ac:dyDescent="0.25"/>
    <row r="2" spans="1:14" s="19" customFormat="1" ht="18.75" x14ac:dyDescent="0.3">
      <c r="A2" s="15" t="s">
        <v>465</v>
      </c>
      <c r="B2" s="16"/>
      <c r="C2" s="17"/>
      <c r="D2" s="17"/>
      <c r="E2" s="16"/>
      <c r="F2" s="16"/>
      <c r="G2" s="16"/>
      <c r="H2" s="16"/>
      <c r="I2" s="16"/>
      <c r="J2" s="16"/>
      <c r="K2" s="18"/>
      <c r="L2" s="16"/>
      <c r="M2" s="16"/>
      <c r="N2" s="16"/>
    </row>
    <row r="3" spans="1:14" s="14" customFormat="1" x14ac:dyDescent="0.25">
      <c r="A3" s="11" t="s">
        <v>0</v>
      </c>
      <c r="B3" s="11" t="s">
        <v>1</v>
      </c>
      <c r="C3" s="12" t="s">
        <v>2</v>
      </c>
      <c r="D3" s="12" t="s">
        <v>6</v>
      </c>
      <c r="E3" s="11" t="s">
        <v>9</v>
      </c>
      <c r="F3" s="11" t="s">
        <v>7</v>
      </c>
      <c r="G3" s="11" t="s">
        <v>3</v>
      </c>
      <c r="H3" s="11" t="s">
        <v>4</v>
      </c>
      <c r="I3" s="11" t="s">
        <v>8</v>
      </c>
      <c r="J3" s="4"/>
      <c r="K3" s="13" t="s">
        <v>5</v>
      </c>
      <c r="L3" s="11" t="s">
        <v>10</v>
      </c>
      <c r="M3" s="11" t="s">
        <v>11</v>
      </c>
      <c r="N3" s="11" t="s">
        <v>359</v>
      </c>
    </row>
    <row r="4" spans="1:14" ht="60" x14ac:dyDescent="0.25">
      <c r="A4" s="2" t="str">
        <f t="shared" ref="A4:A41" si="0">"2020-10-18"</f>
        <v>2020-10-18</v>
      </c>
      <c r="B4" s="2" t="str">
        <f>"0500"</f>
        <v>0500</v>
      </c>
      <c r="C4" s="1" t="s">
        <v>12</v>
      </c>
      <c r="E4" s="2" t="str">
        <f>"03"</f>
        <v>03</v>
      </c>
      <c r="F4" s="2">
        <v>4</v>
      </c>
      <c r="G4" s="2" t="s">
        <v>13</v>
      </c>
      <c r="H4" s="2" t="s">
        <v>14</v>
      </c>
      <c r="I4" s="2" t="s">
        <v>16</v>
      </c>
      <c r="J4" s="4"/>
      <c r="K4" s="3" t="s">
        <v>15</v>
      </c>
      <c r="L4" s="2">
        <v>2012</v>
      </c>
      <c r="M4" s="2" t="s">
        <v>17</v>
      </c>
      <c r="N4" s="2" t="s">
        <v>360</v>
      </c>
    </row>
    <row r="5" spans="1:14" ht="45" x14ac:dyDescent="0.25">
      <c r="A5" s="2" t="str">
        <f t="shared" si="0"/>
        <v>2020-10-18</v>
      </c>
      <c r="B5" s="2" t="str">
        <f>"0600"</f>
        <v>0600</v>
      </c>
      <c r="C5" s="1" t="s">
        <v>18</v>
      </c>
      <c r="D5" s="1" t="s">
        <v>21</v>
      </c>
      <c r="E5" s="2" t="str">
        <f>"01"</f>
        <v>01</v>
      </c>
      <c r="F5" s="2">
        <v>2</v>
      </c>
      <c r="G5" s="2" t="s">
        <v>19</v>
      </c>
      <c r="I5" s="2" t="s">
        <v>16</v>
      </c>
      <c r="J5" s="4"/>
      <c r="K5" s="3" t="s">
        <v>20</v>
      </c>
      <c r="L5" s="2">
        <v>2014</v>
      </c>
      <c r="M5" s="2" t="s">
        <v>17</v>
      </c>
      <c r="N5" s="2" t="s">
        <v>361</v>
      </c>
    </row>
    <row r="6" spans="1:14" ht="60" x14ac:dyDescent="0.25">
      <c r="A6" s="2" t="str">
        <f t="shared" si="0"/>
        <v>2020-10-18</v>
      </c>
      <c r="B6" s="2" t="str">
        <f>"0626"</f>
        <v>0626</v>
      </c>
      <c r="C6" s="1" t="s">
        <v>22</v>
      </c>
      <c r="D6" s="1" t="s">
        <v>24</v>
      </c>
      <c r="E6" s="2" t="str">
        <f>"01"</f>
        <v>01</v>
      </c>
      <c r="F6" s="2">
        <v>1</v>
      </c>
      <c r="G6" s="2" t="s">
        <v>19</v>
      </c>
      <c r="I6" s="2" t="s">
        <v>16</v>
      </c>
      <c r="J6" s="4"/>
      <c r="K6" s="3" t="s">
        <v>23</v>
      </c>
      <c r="L6" s="2">
        <v>2010</v>
      </c>
      <c r="M6" s="2" t="s">
        <v>25</v>
      </c>
      <c r="N6" s="2" t="s">
        <v>361</v>
      </c>
    </row>
    <row r="7" spans="1:14" ht="90" x14ac:dyDescent="0.25">
      <c r="A7" s="2" t="str">
        <f t="shared" si="0"/>
        <v>2020-10-18</v>
      </c>
      <c r="B7" s="2" t="str">
        <f>"0653"</f>
        <v>0653</v>
      </c>
      <c r="C7" s="1" t="s">
        <v>26</v>
      </c>
      <c r="D7" s="1" t="s">
        <v>28</v>
      </c>
      <c r="E7" s="2" t="str">
        <f>"02"</f>
        <v>02</v>
      </c>
      <c r="F7" s="2">
        <v>8</v>
      </c>
      <c r="G7" s="2" t="s">
        <v>13</v>
      </c>
      <c r="I7" s="2" t="s">
        <v>16</v>
      </c>
      <c r="J7" s="4"/>
      <c r="K7" s="3" t="s">
        <v>27</v>
      </c>
      <c r="L7" s="2">
        <v>2013</v>
      </c>
      <c r="M7" s="2" t="s">
        <v>29</v>
      </c>
      <c r="N7" s="2" t="s">
        <v>362</v>
      </c>
    </row>
    <row r="8" spans="1:14" ht="75" x14ac:dyDescent="0.25">
      <c r="A8" s="2" t="str">
        <f t="shared" si="0"/>
        <v>2020-10-18</v>
      </c>
      <c r="B8" s="2" t="str">
        <f>"0722"</f>
        <v>0722</v>
      </c>
      <c r="C8" s="1" t="s">
        <v>30</v>
      </c>
      <c r="E8" s="2" t="str">
        <f>"03"</f>
        <v>03</v>
      </c>
      <c r="F8" s="2">
        <v>10</v>
      </c>
      <c r="G8" s="2" t="s">
        <v>19</v>
      </c>
      <c r="I8" s="2" t="s">
        <v>16</v>
      </c>
      <c r="J8" s="4"/>
      <c r="K8" s="3" t="s">
        <v>31</v>
      </c>
      <c r="L8" s="2">
        <v>2015</v>
      </c>
      <c r="M8" s="2" t="s">
        <v>32</v>
      </c>
      <c r="N8" s="2" t="s">
        <v>363</v>
      </c>
    </row>
    <row r="9" spans="1:14" ht="45" x14ac:dyDescent="0.25">
      <c r="A9" s="2" t="str">
        <f t="shared" si="0"/>
        <v>2020-10-18</v>
      </c>
      <c r="B9" s="2" t="str">
        <f>"0736"</f>
        <v>0736</v>
      </c>
      <c r="C9" s="1" t="s">
        <v>33</v>
      </c>
      <c r="D9" s="1" t="s">
        <v>35</v>
      </c>
      <c r="E9" s="2" t="str">
        <f>"02"</f>
        <v>02</v>
      </c>
      <c r="F9" s="2">
        <v>4</v>
      </c>
      <c r="G9" s="2" t="s">
        <v>19</v>
      </c>
      <c r="I9" s="2" t="s">
        <v>16</v>
      </c>
      <c r="J9" s="4"/>
      <c r="K9" s="3" t="s">
        <v>34</v>
      </c>
      <c r="L9" s="2">
        <v>2019</v>
      </c>
      <c r="M9" s="2" t="s">
        <v>32</v>
      </c>
      <c r="N9" s="2" t="s">
        <v>364</v>
      </c>
    </row>
    <row r="10" spans="1:14" ht="62.1" customHeight="1" x14ac:dyDescent="0.25">
      <c r="A10" s="2" t="str">
        <f t="shared" si="0"/>
        <v>2020-10-18</v>
      </c>
      <c r="B10" s="2" t="str">
        <f>"0801"</f>
        <v>0801</v>
      </c>
      <c r="C10" s="1" t="s">
        <v>36</v>
      </c>
      <c r="E10" s="2" t="str">
        <f>"01"</f>
        <v>01</v>
      </c>
      <c r="F10" s="2">
        <v>22</v>
      </c>
      <c r="G10" s="2" t="s">
        <v>19</v>
      </c>
      <c r="I10" s="2" t="s">
        <v>16</v>
      </c>
      <c r="J10" s="4"/>
      <c r="K10" s="3" t="s">
        <v>37</v>
      </c>
      <c r="L10" s="2">
        <v>0</v>
      </c>
      <c r="M10" s="2" t="s">
        <v>25</v>
      </c>
      <c r="N10" s="2" t="s">
        <v>365</v>
      </c>
    </row>
    <row r="11" spans="1:14" ht="90" x14ac:dyDescent="0.25">
      <c r="A11" s="2" t="str">
        <f t="shared" si="0"/>
        <v>2020-10-18</v>
      </c>
      <c r="B11" s="2" t="str">
        <f>"0814"</f>
        <v>0814</v>
      </c>
      <c r="C11" s="1" t="s">
        <v>38</v>
      </c>
      <c r="E11" s="2" t="str">
        <f>"01"</f>
        <v>01</v>
      </c>
      <c r="F11" s="2">
        <v>10</v>
      </c>
      <c r="G11" s="2" t="s">
        <v>19</v>
      </c>
      <c r="I11" s="2" t="s">
        <v>16</v>
      </c>
      <c r="J11" s="4"/>
      <c r="K11" s="3" t="s">
        <v>39</v>
      </c>
      <c r="L11" s="2">
        <v>0</v>
      </c>
      <c r="M11" s="2" t="s">
        <v>17</v>
      </c>
      <c r="N11" s="2" t="s">
        <v>366</v>
      </c>
    </row>
    <row r="12" spans="1:14" ht="75" x14ac:dyDescent="0.25">
      <c r="A12" s="2" t="str">
        <f t="shared" si="0"/>
        <v>2020-10-18</v>
      </c>
      <c r="B12" s="2" t="str">
        <f>"0819"</f>
        <v>0819</v>
      </c>
      <c r="C12" s="1" t="s">
        <v>40</v>
      </c>
      <c r="E12" s="2" t="str">
        <f>"01"</f>
        <v>01</v>
      </c>
      <c r="F12" s="2">
        <v>7</v>
      </c>
      <c r="G12" s="2" t="s">
        <v>19</v>
      </c>
      <c r="I12" s="2" t="s">
        <v>16</v>
      </c>
      <c r="J12" s="4"/>
      <c r="K12" s="3" t="s">
        <v>41</v>
      </c>
      <c r="L12" s="2">
        <v>2017</v>
      </c>
      <c r="M12" s="2" t="s">
        <v>42</v>
      </c>
      <c r="N12" s="2" t="s">
        <v>367</v>
      </c>
    </row>
    <row r="13" spans="1:14" ht="90" x14ac:dyDescent="0.25">
      <c r="A13" s="2" t="str">
        <f t="shared" si="0"/>
        <v>2020-10-18</v>
      </c>
      <c r="B13" s="2" t="str">
        <f>"0822"</f>
        <v>0822</v>
      </c>
      <c r="C13" s="1" t="s">
        <v>43</v>
      </c>
      <c r="E13" s="2" t="str">
        <f>"02"</f>
        <v>02</v>
      </c>
      <c r="F13" s="2">
        <v>4</v>
      </c>
      <c r="G13" s="2" t="s">
        <v>19</v>
      </c>
      <c r="I13" s="2" t="s">
        <v>16</v>
      </c>
      <c r="J13" s="4"/>
      <c r="K13" s="3" t="s">
        <v>44</v>
      </c>
      <c r="L13" s="2">
        <v>2009</v>
      </c>
      <c r="M13" s="2" t="s">
        <v>25</v>
      </c>
      <c r="N13" s="2" t="s">
        <v>364</v>
      </c>
    </row>
    <row r="14" spans="1:14" ht="105" x14ac:dyDescent="0.25">
      <c r="A14" s="2" t="str">
        <f t="shared" si="0"/>
        <v>2020-10-18</v>
      </c>
      <c r="B14" s="2" t="str">
        <f>"0847"</f>
        <v>0847</v>
      </c>
      <c r="C14" s="1" t="s">
        <v>45</v>
      </c>
      <c r="D14" s="1" t="s">
        <v>413</v>
      </c>
      <c r="E14" s="2" t="str">
        <f>"01"</f>
        <v>01</v>
      </c>
      <c r="F14" s="2">
        <v>13</v>
      </c>
      <c r="G14" s="2" t="s">
        <v>19</v>
      </c>
      <c r="I14" s="2" t="s">
        <v>16</v>
      </c>
      <c r="J14" s="4"/>
      <c r="K14" s="3" t="s">
        <v>46</v>
      </c>
      <c r="L14" s="2">
        <v>2005</v>
      </c>
      <c r="M14" s="2" t="s">
        <v>25</v>
      </c>
      <c r="N14" s="2" t="s">
        <v>362</v>
      </c>
    </row>
    <row r="15" spans="1:14" ht="60" x14ac:dyDescent="0.25">
      <c r="A15" s="2" t="str">
        <f t="shared" si="0"/>
        <v>2020-10-18</v>
      </c>
      <c r="B15" s="2" t="str">
        <f>"0909"</f>
        <v>0909</v>
      </c>
      <c r="C15" s="1" t="s">
        <v>47</v>
      </c>
      <c r="E15" s="2" t="str">
        <f>"01"</f>
        <v>01</v>
      </c>
      <c r="F15" s="2">
        <v>6</v>
      </c>
      <c r="G15" s="2" t="s">
        <v>19</v>
      </c>
      <c r="I15" s="2" t="s">
        <v>16</v>
      </c>
      <c r="J15" s="4"/>
      <c r="K15" s="3" t="s">
        <v>48</v>
      </c>
      <c r="L15" s="2">
        <v>2007</v>
      </c>
      <c r="M15" s="2" t="s">
        <v>17</v>
      </c>
      <c r="N15" s="2" t="s">
        <v>368</v>
      </c>
    </row>
    <row r="16" spans="1:14" ht="90" x14ac:dyDescent="0.25">
      <c r="A16" s="2" t="str">
        <f t="shared" si="0"/>
        <v>2020-10-18</v>
      </c>
      <c r="B16" s="2" t="str">
        <f>"0934"</f>
        <v>0934</v>
      </c>
      <c r="C16" s="1" t="s">
        <v>49</v>
      </c>
      <c r="E16" s="2" t="str">
        <f>"01"</f>
        <v>01</v>
      </c>
      <c r="F16" s="2">
        <v>7</v>
      </c>
      <c r="G16" s="2" t="s">
        <v>13</v>
      </c>
      <c r="I16" s="2" t="s">
        <v>16</v>
      </c>
      <c r="J16" s="4"/>
      <c r="K16" s="3" t="s">
        <v>50</v>
      </c>
      <c r="L16" s="2">
        <v>2014</v>
      </c>
      <c r="M16" s="2" t="s">
        <v>25</v>
      </c>
      <c r="N16" s="2" t="s">
        <v>368</v>
      </c>
    </row>
    <row r="17" spans="1:14" ht="45" x14ac:dyDescent="0.25">
      <c r="A17" s="9" t="str">
        <f t="shared" si="0"/>
        <v>2020-10-18</v>
      </c>
      <c r="B17" s="9" t="str">
        <f>"1000"</f>
        <v>1000</v>
      </c>
      <c r="C17" s="10" t="s">
        <v>51</v>
      </c>
      <c r="D17" s="10"/>
      <c r="E17" s="9" t="str">
        <f>"2020"</f>
        <v>2020</v>
      </c>
      <c r="F17" s="9">
        <v>8</v>
      </c>
      <c r="G17" s="9" t="s">
        <v>52</v>
      </c>
      <c r="H17" s="9"/>
      <c r="I17" s="9"/>
      <c r="J17" s="5" t="s">
        <v>431</v>
      </c>
      <c r="K17" s="8" t="s">
        <v>53</v>
      </c>
      <c r="L17" s="9">
        <v>2020</v>
      </c>
      <c r="M17" s="9" t="s">
        <v>54</v>
      </c>
      <c r="N17" s="9" t="s">
        <v>369</v>
      </c>
    </row>
    <row r="18" spans="1:14" x14ac:dyDescent="0.25">
      <c r="A18" s="9" t="str">
        <f t="shared" si="0"/>
        <v>2020-10-18</v>
      </c>
      <c r="B18" s="9" t="str">
        <f>"1110"</f>
        <v>1110</v>
      </c>
      <c r="C18" s="10" t="s">
        <v>55</v>
      </c>
      <c r="D18" s="10"/>
      <c r="E18" s="9" t="str">
        <f>"2019"</f>
        <v>2019</v>
      </c>
      <c r="F18" s="9">
        <v>9</v>
      </c>
      <c r="G18" s="9" t="s">
        <v>52</v>
      </c>
      <c r="H18" s="9"/>
      <c r="I18" s="9" t="s">
        <v>16</v>
      </c>
      <c r="J18" s="5" t="s">
        <v>432</v>
      </c>
      <c r="K18" s="8" t="s">
        <v>56</v>
      </c>
      <c r="L18" s="9">
        <v>2019</v>
      </c>
      <c r="M18" s="9" t="s">
        <v>17</v>
      </c>
      <c r="N18" s="9" t="s">
        <v>370</v>
      </c>
    </row>
    <row r="19" spans="1:14" ht="45" x14ac:dyDescent="0.25">
      <c r="A19" s="9" t="str">
        <f t="shared" si="0"/>
        <v>2020-10-18</v>
      </c>
      <c r="B19" s="9" t="str">
        <f>"1130"</f>
        <v>1130</v>
      </c>
      <c r="C19" s="10" t="s">
        <v>58</v>
      </c>
      <c r="D19" s="10"/>
      <c r="E19" s="9" t="str">
        <f>"2020"</f>
        <v>2020</v>
      </c>
      <c r="F19" s="9">
        <v>22</v>
      </c>
      <c r="G19" s="9" t="s">
        <v>52</v>
      </c>
      <c r="H19" s="9"/>
      <c r="I19" s="9"/>
      <c r="J19" s="5" t="s">
        <v>433</v>
      </c>
      <c r="K19" s="8" t="s">
        <v>57</v>
      </c>
      <c r="L19" s="9">
        <v>2020</v>
      </c>
      <c r="M19" s="9" t="s">
        <v>17</v>
      </c>
      <c r="N19" s="9" t="s">
        <v>371</v>
      </c>
    </row>
    <row r="20" spans="1:14" ht="30" x14ac:dyDescent="0.25">
      <c r="A20" s="9" t="str">
        <f t="shared" si="0"/>
        <v>2020-10-18</v>
      </c>
      <c r="B20" s="9" t="str">
        <f>"1300"</f>
        <v>1300</v>
      </c>
      <c r="C20" s="10" t="s">
        <v>60</v>
      </c>
      <c r="D20" s="10"/>
      <c r="E20" s="9" t="str">
        <f>"2020"</f>
        <v>2020</v>
      </c>
      <c r="F20" s="9">
        <v>2</v>
      </c>
      <c r="G20" s="9" t="s">
        <v>52</v>
      </c>
      <c r="H20" s="9"/>
      <c r="I20" s="9"/>
      <c r="J20" s="5" t="s">
        <v>434</v>
      </c>
      <c r="K20" s="8" t="s">
        <v>59</v>
      </c>
      <c r="L20" s="9">
        <v>2020</v>
      </c>
      <c r="M20" s="9" t="s">
        <v>17</v>
      </c>
      <c r="N20" s="9" t="s">
        <v>372</v>
      </c>
    </row>
    <row r="21" spans="1:14" ht="60" x14ac:dyDescent="0.25">
      <c r="A21" s="9" t="str">
        <f t="shared" si="0"/>
        <v>2020-10-18</v>
      </c>
      <c r="B21" s="9" t="str">
        <f>"1430"</f>
        <v>1430</v>
      </c>
      <c r="C21" s="10" t="s">
        <v>62</v>
      </c>
      <c r="D21" s="10"/>
      <c r="E21" s="9" t="str">
        <f>"2020"</f>
        <v>2020</v>
      </c>
      <c r="F21" s="9">
        <v>5</v>
      </c>
      <c r="G21" s="9" t="s">
        <v>52</v>
      </c>
      <c r="H21" s="9"/>
      <c r="I21" s="9"/>
      <c r="J21" s="5" t="s">
        <v>435</v>
      </c>
      <c r="K21" s="8" t="s">
        <v>61</v>
      </c>
      <c r="L21" s="9">
        <v>2020</v>
      </c>
      <c r="M21" s="9" t="s">
        <v>17</v>
      </c>
      <c r="N21" s="9" t="s">
        <v>373</v>
      </c>
    </row>
    <row r="22" spans="1:14" ht="45" x14ac:dyDescent="0.25">
      <c r="A22" s="9" t="str">
        <f t="shared" si="0"/>
        <v>2020-10-18</v>
      </c>
      <c r="B22" s="9" t="str">
        <f>"1530"</f>
        <v>1530</v>
      </c>
      <c r="C22" s="10" t="s">
        <v>63</v>
      </c>
      <c r="D22" s="10"/>
      <c r="E22" s="9" t="str">
        <f>"2020"</f>
        <v>2020</v>
      </c>
      <c r="F22" s="9">
        <v>5</v>
      </c>
      <c r="G22" s="9" t="s">
        <v>52</v>
      </c>
      <c r="H22" s="9"/>
      <c r="I22" s="9"/>
      <c r="J22" s="5" t="s">
        <v>436</v>
      </c>
      <c r="K22" s="8" t="s">
        <v>64</v>
      </c>
      <c r="L22" s="9">
        <v>2020</v>
      </c>
      <c r="M22" s="9" t="s">
        <v>17</v>
      </c>
      <c r="N22" s="9" t="s">
        <v>364</v>
      </c>
    </row>
    <row r="23" spans="1:14" ht="45" x14ac:dyDescent="0.25">
      <c r="A23" s="9" t="str">
        <f t="shared" si="0"/>
        <v>2020-10-18</v>
      </c>
      <c r="B23" s="9" t="str">
        <f>"1600"</f>
        <v>1600</v>
      </c>
      <c r="C23" s="10" t="s">
        <v>65</v>
      </c>
      <c r="D23" s="10"/>
      <c r="E23" s="9" t="str">
        <f>"2020"</f>
        <v>2020</v>
      </c>
      <c r="F23" s="9">
        <v>5</v>
      </c>
      <c r="G23" s="9" t="s">
        <v>52</v>
      </c>
      <c r="H23" s="9"/>
      <c r="I23" s="9" t="s">
        <v>16</v>
      </c>
      <c r="J23" s="5" t="s">
        <v>433</v>
      </c>
      <c r="K23" s="8" t="s">
        <v>66</v>
      </c>
      <c r="L23" s="9">
        <v>2020</v>
      </c>
      <c r="M23" s="9" t="s">
        <v>17</v>
      </c>
      <c r="N23" s="9" t="s">
        <v>370</v>
      </c>
    </row>
    <row r="24" spans="1:14" ht="45" x14ac:dyDescent="0.25">
      <c r="A24" s="9" t="str">
        <f t="shared" si="0"/>
        <v>2020-10-18</v>
      </c>
      <c r="B24" s="9" t="str">
        <f>"1620"</f>
        <v>1620</v>
      </c>
      <c r="C24" s="10" t="s">
        <v>67</v>
      </c>
      <c r="D24" s="10"/>
      <c r="E24" s="9" t="str">
        <f>"2017"</f>
        <v>2017</v>
      </c>
      <c r="F24" s="9">
        <v>5</v>
      </c>
      <c r="G24" s="9" t="s">
        <v>52</v>
      </c>
      <c r="H24" s="9"/>
      <c r="I24" s="9" t="s">
        <v>16</v>
      </c>
      <c r="J24" s="5" t="s">
        <v>437</v>
      </c>
      <c r="K24" s="8" t="s">
        <v>68</v>
      </c>
      <c r="L24" s="9">
        <v>2017</v>
      </c>
      <c r="M24" s="9" t="s">
        <v>69</v>
      </c>
      <c r="N24" s="9" t="s">
        <v>374</v>
      </c>
    </row>
    <row r="25" spans="1:14" ht="30" x14ac:dyDescent="0.25">
      <c r="A25" s="9" t="str">
        <f t="shared" si="0"/>
        <v>2020-10-18</v>
      </c>
      <c r="B25" s="9" t="str">
        <f>"1630"</f>
        <v>1630</v>
      </c>
      <c r="C25" s="10" t="s">
        <v>70</v>
      </c>
      <c r="D25" s="10"/>
      <c r="E25" s="9" t="str">
        <f>"2020"</f>
        <v>2020</v>
      </c>
      <c r="F25" s="9">
        <v>15</v>
      </c>
      <c r="G25" s="9" t="s">
        <v>52</v>
      </c>
      <c r="H25" s="9"/>
      <c r="I25" s="9"/>
      <c r="J25" s="5" t="s">
        <v>433</v>
      </c>
      <c r="K25" s="8" t="s">
        <v>71</v>
      </c>
      <c r="L25" s="9">
        <v>2020</v>
      </c>
      <c r="M25" s="9" t="s">
        <v>17</v>
      </c>
      <c r="N25" s="9" t="s">
        <v>371</v>
      </c>
    </row>
    <row r="26" spans="1:14" ht="45" x14ac:dyDescent="0.25">
      <c r="A26" s="9" t="str">
        <f t="shared" si="0"/>
        <v>2020-10-18</v>
      </c>
      <c r="B26" s="9" t="str">
        <f>"1745"</f>
        <v>1745</v>
      </c>
      <c r="C26" s="10" t="s">
        <v>72</v>
      </c>
      <c r="D26" s="10"/>
      <c r="E26" s="9" t="str">
        <f>" "</f>
        <v xml:space="preserve"> </v>
      </c>
      <c r="F26" s="9">
        <v>11</v>
      </c>
      <c r="G26" s="9" t="s">
        <v>52</v>
      </c>
      <c r="H26" s="9"/>
      <c r="I26" s="9"/>
      <c r="J26" s="5" t="s">
        <v>438</v>
      </c>
      <c r="K26" s="8" t="s">
        <v>73</v>
      </c>
      <c r="L26" s="9">
        <v>0</v>
      </c>
      <c r="M26" s="9" t="s">
        <v>42</v>
      </c>
      <c r="N26" s="9" t="s">
        <v>375</v>
      </c>
    </row>
    <row r="27" spans="1:14" ht="45" x14ac:dyDescent="0.25">
      <c r="A27" s="9" t="str">
        <f t="shared" si="0"/>
        <v>2020-10-18</v>
      </c>
      <c r="B27" s="9" t="str">
        <f>"1800"</f>
        <v>1800</v>
      </c>
      <c r="C27" s="10" t="s">
        <v>74</v>
      </c>
      <c r="D27" s="10"/>
      <c r="E27" s="9" t="str">
        <f>"01"</f>
        <v>01</v>
      </c>
      <c r="F27" s="9">
        <v>26</v>
      </c>
      <c r="G27" s="9" t="s">
        <v>52</v>
      </c>
      <c r="H27" s="9"/>
      <c r="I27" s="9"/>
      <c r="J27" s="5" t="s">
        <v>439</v>
      </c>
      <c r="K27" s="8" t="s">
        <v>75</v>
      </c>
      <c r="L27" s="9">
        <v>2020</v>
      </c>
      <c r="M27" s="9" t="s">
        <v>76</v>
      </c>
      <c r="N27" s="9" t="s">
        <v>364</v>
      </c>
    </row>
    <row r="28" spans="1:14" ht="30" x14ac:dyDescent="0.25">
      <c r="A28" s="9" t="str">
        <f t="shared" si="0"/>
        <v>2020-10-18</v>
      </c>
      <c r="B28" s="9" t="str">
        <f>"1830"</f>
        <v>1830</v>
      </c>
      <c r="C28" s="10" t="s">
        <v>77</v>
      </c>
      <c r="D28" s="10"/>
      <c r="E28" s="9" t="str">
        <f>"2020"</f>
        <v>2020</v>
      </c>
      <c r="F28" s="9">
        <v>21</v>
      </c>
      <c r="G28" s="9" t="s">
        <v>52</v>
      </c>
      <c r="H28" s="9"/>
      <c r="I28" s="9"/>
      <c r="J28" s="5" t="s">
        <v>440</v>
      </c>
      <c r="K28" s="8" t="s">
        <v>78</v>
      </c>
      <c r="L28" s="9">
        <v>2020</v>
      </c>
      <c r="M28" s="9" t="s">
        <v>25</v>
      </c>
      <c r="N28" s="9" t="s">
        <v>376</v>
      </c>
    </row>
    <row r="29" spans="1:14" ht="75" x14ac:dyDescent="0.25">
      <c r="A29" s="9" t="str">
        <f t="shared" si="0"/>
        <v>2020-10-18</v>
      </c>
      <c r="B29" s="9" t="str">
        <f>"1900"</f>
        <v>1900</v>
      </c>
      <c r="C29" s="10" t="s">
        <v>79</v>
      </c>
      <c r="D29" s="10" t="s">
        <v>81</v>
      </c>
      <c r="E29" s="9" t="str">
        <f>"02"</f>
        <v>02</v>
      </c>
      <c r="F29" s="9">
        <v>2</v>
      </c>
      <c r="G29" s="9" t="s">
        <v>13</v>
      </c>
      <c r="H29" s="9"/>
      <c r="I29" s="9" t="s">
        <v>16</v>
      </c>
      <c r="J29" s="5" t="s">
        <v>441</v>
      </c>
      <c r="K29" s="8" t="s">
        <v>80</v>
      </c>
      <c r="L29" s="9">
        <v>2014</v>
      </c>
      <c r="M29" s="9" t="s">
        <v>76</v>
      </c>
      <c r="N29" s="9" t="s">
        <v>377</v>
      </c>
    </row>
    <row r="30" spans="1:14" ht="60" x14ac:dyDescent="0.25">
      <c r="A30" s="2" t="str">
        <f t="shared" si="0"/>
        <v>2020-10-18</v>
      </c>
      <c r="B30" s="2" t="str">
        <f>"1930"</f>
        <v>1930</v>
      </c>
      <c r="C30" s="1" t="s">
        <v>82</v>
      </c>
      <c r="E30" s="2" t="str">
        <f>"2020"</f>
        <v>2020</v>
      </c>
      <c r="F30" s="2">
        <v>205</v>
      </c>
      <c r="G30" s="2" t="s">
        <v>52</v>
      </c>
      <c r="J30" s="4"/>
      <c r="K30" s="3" t="s">
        <v>83</v>
      </c>
      <c r="L30" s="2">
        <v>2020</v>
      </c>
      <c r="M30" s="2" t="s">
        <v>17</v>
      </c>
      <c r="N30" s="2" t="s">
        <v>366</v>
      </c>
    </row>
    <row r="31" spans="1:14" ht="90" x14ac:dyDescent="0.25">
      <c r="A31" s="9" t="str">
        <f t="shared" si="0"/>
        <v>2020-10-18</v>
      </c>
      <c r="B31" s="9" t="str">
        <f>"1935"</f>
        <v>1935</v>
      </c>
      <c r="C31" s="10" t="s">
        <v>84</v>
      </c>
      <c r="D31" s="10"/>
      <c r="E31" s="9" t="str">
        <f>"00"</f>
        <v>00</v>
      </c>
      <c r="F31" s="9">
        <v>0</v>
      </c>
      <c r="G31" s="9" t="s">
        <v>13</v>
      </c>
      <c r="H31" s="9" t="s">
        <v>85</v>
      </c>
      <c r="I31" s="9" t="s">
        <v>16</v>
      </c>
      <c r="J31" s="5" t="s">
        <v>442</v>
      </c>
      <c r="K31" s="8" t="s">
        <v>86</v>
      </c>
      <c r="L31" s="9">
        <v>2016</v>
      </c>
      <c r="M31" s="9" t="s">
        <v>32</v>
      </c>
      <c r="N31" s="9" t="s">
        <v>378</v>
      </c>
    </row>
    <row r="32" spans="1:14" ht="90" x14ac:dyDescent="0.25">
      <c r="A32" s="9" t="str">
        <f t="shared" si="0"/>
        <v>2020-10-18</v>
      </c>
      <c r="B32" s="9" t="str">
        <f>"2035"</f>
        <v>2035</v>
      </c>
      <c r="C32" s="10" t="s">
        <v>87</v>
      </c>
      <c r="D32" s="10"/>
      <c r="E32" s="9" t="str">
        <f>"00"</f>
        <v>00</v>
      </c>
      <c r="F32" s="9">
        <v>0</v>
      </c>
      <c r="G32" s="9" t="s">
        <v>13</v>
      </c>
      <c r="H32" s="9"/>
      <c r="I32" s="9" t="s">
        <v>16</v>
      </c>
      <c r="J32" s="5" t="s">
        <v>443</v>
      </c>
      <c r="K32" s="8" t="s">
        <v>88</v>
      </c>
      <c r="L32" s="9">
        <v>2015</v>
      </c>
      <c r="M32" s="9" t="s">
        <v>32</v>
      </c>
      <c r="N32" s="9" t="s">
        <v>379</v>
      </c>
    </row>
    <row r="33" spans="1:14" ht="90" x14ac:dyDescent="0.25">
      <c r="A33" s="2" t="str">
        <f t="shared" si="0"/>
        <v>2020-10-18</v>
      </c>
      <c r="B33" s="2" t="str">
        <f>"2135"</f>
        <v>2135</v>
      </c>
      <c r="C33" s="1" t="s">
        <v>89</v>
      </c>
      <c r="E33" s="2" t="str">
        <f>" "</f>
        <v xml:space="preserve"> </v>
      </c>
      <c r="F33" s="2">
        <v>0</v>
      </c>
      <c r="G33" s="2" t="s">
        <v>90</v>
      </c>
      <c r="H33" s="2" t="s">
        <v>85</v>
      </c>
      <c r="I33" s="2" t="s">
        <v>16</v>
      </c>
      <c r="J33" s="4"/>
      <c r="K33" s="3" t="s">
        <v>91</v>
      </c>
      <c r="L33" s="2">
        <v>2020</v>
      </c>
      <c r="M33" s="2" t="s">
        <v>32</v>
      </c>
      <c r="N33" s="2" t="s">
        <v>368</v>
      </c>
    </row>
    <row r="34" spans="1:14" ht="60" x14ac:dyDescent="0.25">
      <c r="A34" s="2" t="str">
        <f t="shared" si="0"/>
        <v>2020-10-18</v>
      </c>
      <c r="B34" s="2" t="str">
        <f>"2205"</f>
        <v>2205</v>
      </c>
      <c r="C34" s="1" t="s">
        <v>92</v>
      </c>
      <c r="D34" s="1" t="s">
        <v>94</v>
      </c>
      <c r="E34" s="2" t="str">
        <f>"01"</f>
        <v>01</v>
      </c>
      <c r="F34" s="2">
        <v>0</v>
      </c>
      <c r="G34" s="2" t="s">
        <v>13</v>
      </c>
      <c r="I34" s="2" t="s">
        <v>16</v>
      </c>
      <c r="J34" s="4"/>
      <c r="K34" s="3" t="s">
        <v>93</v>
      </c>
      <c r="L34" s="2">
        <v>2015</v>
      </c>
      <c r="M34" s="2" t="s">
        <v>17</v>
      </c>
      <c r="N34" s="2" t="s">
        <v>380</v>
      </c>
    </row>
    <row r="35" spans="1:14" ht="60" x14ac:dyDescent="0.25">
      <c r="A35" s="2" t="str">
        <f t="shared" si="0"/>
        <v>2020-10-18</v>
      </c>
      <c r="B35" s="2" t="str">
        <f>"2240"</f>
        <v>2240</v>
      </c>
      <c r="C35" s="1" t="s">
        <v>95</v>
      </c>
      <c r="E35" s="2" t="str">
        <f>"2020"</f>
        <v>2020</v>
      </c>
      <c r="F35" s="2">
        <v>30</v>
      </c>
      <c r="G35" s="2" t="s">
        <v>52</v>
      </c>
      <c r="I35" s="2" t="s">
        <v>16</v>
      </c>
      <c r="J35" s="4"/>
      <c r="K35" s="3" t="s">
        <v>96</v>
      </c>
      <c r="L35" s="2">
        <v>2020</v>
      </c>
      <c r="M35" s="2" t="s">
        <v>17</v>
      </c>
      <c r="N35" s="2" t="s">
        <v>381</v>
      </c>
    </row>
    <row r="36" spans="1:14" ht="90" x14ac:dyDescent="0.25">
      <c r="A36" s="2" t="str">
        <f t="shared" si="0"/>
        <v>2020-10-18</v>
      </c>
      <c r="B36" s="2" t="str">
        <f>"2340"</f>
        <v>2340</v>
      </c>
      <c r="C36" s="1" t="s">
        <v>97</v>
      </c>
      <c r="E36" s="2" t="str">
        <f>" "</f>
        <v xml:space="preserve"> </v>
      </c>
      <c r="F36" s="2">
        <v>0</v>
      </c>
      <c r="G36" s="2" t="s">
        <v>19</v>
      </c>
      <c r="I36" s="2" t="s">
        <v>16</v>
      </c>
      <c r="J36" s="4"/>
      <c r="K36" s="3" t="s">
        <v>98</v>
      </c>
      <c r="L36" s="2">
        <v>2019</v>
      </c>
      <c r="M36" s="2" t="s">
        <v>17</v>
      </c>
      <c r="N36" s="2" t="s">
        <v>382</v>
      </c>
    </row>
    <row r="37" spans="1:14" ht="60" x14ac:dyDescent="0.25">
      <c r="A37" s="2" t="str">
        <f t="shared" si="0"/>
        <v>2020-10-18</v>
      </c>
      <c r="B37" s="2" t="str">
        <f>"2400"</f>
        <v>2400</v>
      </c>
      <c r="C37" s="1" t="s">
        <v>12</v>
      </c>
      <c r="E37" s="2" t="str">
        <f t="shared" ref="E37:E42" si="1">"03"</f>
        <v>03</v>
      </c>
      <c r="F37" s="2">
        <v>5</v>
      </c>
      <c r="G37" s="2" t="s">
        <v>13</v>
      </c>
      <c r="H37" s="2" t="s">
        <v>14</v>
      </c>
      <c r="I37" s="2" t="s">
        <v>16</v>
      </c>
      <c r="J37" s="4"/>
      <c r="K37" s="3" t="s">
        <v>15</v>
      </c>
      <c r="L37" s="2">
        <v>2012</v>
      </c>
      <c r="M37" s="2" t="s">
        <v>17</v>
      </c>
      <c r="N37" s="2" t="s">
        <v>383</v>
      </c>
    </row>
    <row r="38" spans="1:14" ht="60" x14ac:dyDescent="0.25">
      <c r="A38" s="2" t="str">
        <f t="shared" si="0"/>
        <v>2020-10-18</v>
      </c>
      <c r="B38" s="2" t="str">
        <f>"2500"</f>
        <v>2500</v>
      </c>
      <c r="C38" s="1" t="s">
        <v>12</v>
      </c>
      <c r="E38" s="2" t="str">
        <f t="shared" si="1"/>
        <v>03</v>
      </c>
      <c r="F38" s="2">
        <v>5</v>
      </c>
      <c r="G38" s="2" t="s">
        <v>13</v>
      </c>
      <c r="H38" s="2" t="s">
        <v>14</v>
      </c>
      <c r="I38" s="2" t="s">
        <v>16</v>
      </c>
      <c r="J38" s="4"/>
      <c r="K38" s="3" t="s">
        <v>15</v>
      </c>
      <c r="L38" s="2">
        <v>2012</v>
      </c>
      <c r="M38" s="2" t="s">
        <v>17</v>
      </c>
      <c r="N38" s="2" t="s">
        <v>383</v>
      </c>
    </row>
    <row r="39" spans="1:14" ht="60" x14ac:dyDescent="0.25">
      <c r="A39" s="2" t="str">
        <f t="shared" si="0"/>
        <v>2020-10-18</v>
      </c>
      <c r="B39" s="2" t="str">
        <f>"2600"</f>
        <v>2600</v>
      </c>
      <c r="C39" s="1" t="s">
        <v>12</v>
      </c>
      <c r="E39" s="2" t="str">
        <f t="shared" si="1"/>
        <v>03</v>
      </c>
      <c r="F39" s="2">
        <v>5</v>
      </c>
      <c r="G39" s="2" t="s">
        <v>13</v>
      </c>
      <c r="H39" s="2" t="s">
        <v>14</v>
      </c>
      <c r="I39" s="2" t="s">
        <v>16</v>
      </c>
      <c r="J39" s="4"/>
      <c r="K39" s="3" t="s">
        <v>15</v>
      </c>
      <c r="L39" s="2">
        <v>2012</v>
      </c>
      <c r="M39" s="2" t="s">
        <v>17</v>
      </c>
      <c r="N39" s="2" t="s">
        <v>383</v>
      </c>
    </row>
    <row r="40" spans="1:14" ht="60" x14ac:dyDescent="0.25">
      <c r="A40" s="2" t="str">
        <f t="shared" si="0"/>
        <v>2020-10-18</v>
      </c>
      <c r="B40" s="2" t="str">
        <f>"2700"</f>
        <v>2700</v>
      </c>
      <c r="C40" s="1" t="s">
        <v>12</v>
      </c>
      <c r="E40" s="2" t="str">
        <f t="shared" si="1"/>
        <v>03</v>
      </c>
      <c r="F40" s="2">
        <v>5</v>
      </c>
      <c r="G40" s="2" t="s">
        <v>13</v>
      </c>
      <c r="H40" s="2" t="s">
        <v>14</v>
      </c>
      <c r="I40" s="2" t="s">
        <v>16</v>
      </c>
      <c r="J40" s="4"/>
      <c r="K40" s="3" t="s">
        <v>15</v>
      </c>
      <c r="L40" s="2">
        <v>2012</v>
      </c>
      <c r="M40" s="2" t="s">
        <v>17</v>
      </c>
      <c r="N40" s="2" t="s">
        <v>383</v>
      </c>
    </row>
    <row r="41" spans="1:14" ht="60" x14ac:dyDescent="0.25">
      <c r="A41" s="2" t="str">
        <f t="shared" si="0"/>
        <v>2020-10-18</v>
      </c>
      <c r="B41" s="2" t="str">
        <f>"2800"</f>
        <v>2800</v>
      </c>
      <c r="C41" s="1" t="s">
        <v>12</v>
      </c>
      <c r="E41" s="2" t="str">
        <f t="shared" si="1"/>
        <v>03</v>
      </c>
      <c r="F41" s="2">
        <v>5</v>
      </c>
      <c r="G41" s="2" t="s">
        <v>13</v>
      </c>
      <c r="H41" s="2" t="s">
        <v>14</v>
      </c>
      <c r="I41" s="2" t="s">
        <v>16</v>
      </c>
      <c r="J41" s="4"/>
      <c r="K41" s="3" t="s">
        <v>15</v>
      </c>
      <c r="L41" s="2">
        <v>2012</v>
      </c>
      <c r="M41" s="2" t="s">
        <v>17</v>
      </c>
      <c r="N41" s="2" t="s">
        <v>383</v>
      </c>
    </row>
    <row r="42" spans="1:14" ht="60" x14ac:dyDescent="0.25">
      <c r="A42" s="2" t="str">
        <f t="shared" ref="A42:A89" si="2">"2020-10-19"</f>
        <v>2020-10-19</v>
      </c>
      <c r="B42" s="2" t="str">
        <f>"0500"</f>
        <v>0500</v>
      </c>
      <c r="C42" s="1" t="s">
        <v>12</v>
      </c>
      <c r="E42" s="2" t="str">
        <f t="shared" si="1"/>
        <v>03</v>
      </c>
      <c r="F42" s="2">
        <v>5</v>
      </c>
      <c r="G42" s="2" t="s">
        <v>13</v>
      </c>
      <c r="H42" s="2" t="s">
        <v>14</v>
      </c>
      <c r="I42" s="2" t="s">
        <v>16</v>
      </c>
      <c r="J42" s="4"/>
      <c r="K42" s="3" t="s">
        <v>15</v>
      </c>
      <c r="L42" s="2">
        <v>2012</v>
      </c>
      <c r="M42" s="2" t="s">
        <v>17</v>
      </c>
      <c r="N42" s="2" t="s">
        <v>373</v>
      </c>
    </row>
    <row r="43" spans="1:14" ht="45" x14ac:dyDescent="0.25">
      <c r="A43" s="2" t="str">
        <f t="shared" si="2"/>
        <v>2020-10-19</v>
      </c>
      <c r="B43" s="2" t="str">
        <f>"0600"</f>
        <v>0600</v>
      </c>
      <c r="C43" s="1" t="s">
        <v>18</v>
      </c>
      <c r="D43" s="1" t="s">
        <v>99</v>
      </c>
      <c r="E43" s="2" t="str">
        <f>"01"</f>
        <v>01</v>
      </c>
      <c r="F43" s="2">
        <v>3</v>
      </c>
      <c r="G43" s="2" t="s">
        <v>19</v>
      </c>
      <c r="I43" s="2" t="s">
        <v>16</v>
      </c>
      <c r="J43" s="4"/>
      <c r="K43" s="3" t="s">
        <v>20</v>
      </c>
      <c r="L43" s="2">
        <v>2014</v>
      </c>
      <c r="M43" s="2" t="s">
        <v>17</v>
      </c>
      <c r="N43" s="2" t="s">
        <v>361</v>
      </c>
    </row>
    <row r="44" spans="1:14" ht="60" x14ac:dyDescent="0.25">
      <c r="A44" s="2" t="str">
        <f t="shared" si="2"/>
        <v>2020-10-19</v>
      </c>
      <c r="B44" s="2" t="str">
        <f>"0626"</f>
        <v>0626</v>
      </c>
      <c r="C44" s="1" t="s">
        <v>22</v>
      </c>
      <c r="D44" s="1" t="s">
        <v>101</v>
      </c>
      <c r="E44" s="2" t="str">
        <f>"01"</f>
        <v>01</v>
      </c>
      <c r="F44" s="2">
        <v>2</v>
      </c>
      <c r="G44" s="2" t="s">
        <v>19</v>
      </c>
      <c r="I44" s="2" t="s">
        <v>16</v>
      </c>
      <c r="J44" s="4"/>
      <c r="K44" s="3" t="s">
        <v>100</v>
      </c>
      <c r="L44" s="2">
        <v>2010</v>
      </c>
      <c r="M44" s="2" t="s">
        <v>25</v>
      </c>
      <c r="N44" s="2" t="s">
        <v>361</v>
      </c>
    </row>
    <row r="45" spans="1:14" ht="90" x14ac:dyDescent="0.25">
      <c r="A45" s="2" t="str">
        <f t="shared" si="2"/>
        <v>2020-10-19</v>
      </c>
      <c r="B45" s="2" t="str">
        <f>"0653"</f>
        <v>0653</v>
      </c>
      <c r="C45" s="1" t="s">
        <v>26</v>
      </c>
      <c r="D45" s="1" t="s">
        <v>103</v>
      </c>
      <c r="E45" s="2" t="str">
        <f>"02"</f>
        <v>02</v>
      </c>
      <c r="F45" s="2">
        <v>9</v>
      </c>
      <c r="G45" s="2" t="s">
        <v>13</v>
      </c>
      <c r="I45" s="2" t="s">
        <v>16</v>
      </c>
      <c r="J45" s="4"/>
      <c r="K45" s="3" t="s">
        <v>102</v>
      </c>
      <c r="L45" s="2">
        <v>2013</v>
      </c>
      <c r="M45" s="2" t="s">
        <v>29</v>
      </c>
      <c r="N45" s="2" t="s">
        <v>362</v>
      </c>
    </row>
    <row r="46" spans="1:14" ht="75" x14ac:dyDescent="0.25">
      <c r="A46" s="2" t="str">
        <f t="shared" si="2"/>
        <v>2020-10-19</v>
      </c>
      <c r="B46" s="2" t="str">
        <f>"0722"</f>
        <v>0722</v>
      </c>
      <c r="C46" s="1" t="s">
        <v>30</v>
      </c>
      <c r="E46" s="2" t="str">
        <f>"03"</f>
        <v>03</v>
      </c>
      <c r="F46" s="2">
        <v>11</v>
      </c>
      <c r="G46" s="2" t="s">
        <v>19</v>
      </c>
      <c r="I46" s="2" t="s">
        <v>16</v>
      </c>
      <c r="J46" s="4"/>
      <c r="K46" s="3" t="s">
        <v>31</v>
      </c>
      <c r="L46" s="2">
        <v>2015</v>
      </c>
      <c r="M46" s="2" t="s">
        <v>32</v>
      </c>
      <c r="N46" s="2" t="s">
        <v>363</v>
      </c>
    </row>
    <row r="47" spans="1:14" ht="75" x14ac:dyDescent="0.25">
      <c r="A47" s="2" t="str">
        <f t="shared" si="2"/>
        <v>2020-10-19</v>
      </c>
      <c r="B47" s="2" t="str">
        <f>"0736"</f>
        <v>0736</v>
      </c>
      <c r="C47" s="1" t="s">
        <v>33</v>
      </c>
      <c r="D47" s="1" t="s">
        <v>105</v>
      </c>
      <c r="E47" s="2" t="str">
        <f>"02"</f>
        <v>02</v>
      </c>
      <c r="F47" s="2">
        <v>5</v>
      </c>
      <c r="G47" s="2" t="s">
        <v>19</v>
      </c>
      <c r="I47" s="2" t="s">
        <v>16</v>
      </c>
      <c r="J47" s="4"/>
      <c r="K47" s="3" t="s">
        <v>104</v>
      </c>
      <c r="L47" s="2">
        <v>2019</v>
      </c>
      <c r="M47" s="2" t="s">
        <v>32</v>
      </c>
      <c r="N47" s="2" t="s">
        <v>364</v>
      </c>
    </row>
    <row r="48" spans="1:14" ht="75" x14ac:dyDescent="0.25">
      <c r="A48" s="2" t="str">
        <f t="shared" si="2"/>
        <v>2020-10-19</v>
      </c>
      <c r="B48" s="2" t="str">
        <f>"0801"</f>
        <v>0801</v>
      </c>
      <c r="C48" s="1" t="s">
        <v>36</v>
      </c>
      <c r="E48" s="2" t="str">
        <f>"01"</f>
        <v>01</v>
      </c>
      <c r="F48" s="2">
        <v>23</v>
      </c>
      <c r="G48" s="2" t="s">
        <v>19</v>
      </c>
      <c r="I48" s="2" t="s">
        <v>16</v>
      </c>
      <c r="J48" s="4"/>
      <c r="K48" s="3" t="s">
        <v>37</v>
      </c>
      <c r="L48" s="2">
        <v>0</v>
      </c>
      <c r="M48" s="2" t="s">
        <v>25</v>
      </c>
      <c r="N48" s="2" t="s">
        <v>365</v>
      </c>
    </row>
    <row r="49" spans="1:14" ht="90" x14ac:dyDescent="0.25">
      <c r="A49" s="2" t="str">
        <f t="shared" si="2"/>
        <v>2020-10-19</v>
      </c>
      <c r="B49" s="2" t="str">
        <f>"0814"</f>
        <v>0814</v>
      </c>
      <c r="C49" s="1" t="s">
        <v>38</v>
      </c>
      <c r="E49" s="2" t="str">
        <f>"01"</f>
        <v>01</v>
      </c>
      <c r="F49" s="2">
        <v>11</v>
      </c>
      <c r="G49" s="2" t="s">
        <v>19</v>
      </c>
      <c r="I49" s="2" t="s">
        <v>16</v>
      </c>
      <c r="J49" s="4"/>
      <c r="K49" s="3" t="s">
        <v>39</v>
      </c>
      <c r="L49" s="2">
        <v>0</v>
      </c>
      <c r="M49" s="2" t="s">
        <v>17</v>
      </c>
      <c r="N49" s="2" t="s">
        <v>384</v>
      </c>
    </row>
    <row r="50" spans="1:14" ht="75" x14ac:dyDescent="0.25">
      <c r="A50" s="2" t="str">
        <f t="shared" si="2"/>
        <v>2020-10-19</v>
      </c>
      <c r="B50" s="2" t="str">
        <f>"0819"</f>
        <v>0819</v>
      </c>
      <c r="C50" s="1" t="s">
        <v>40</v>
      </c>
      <c r="E50" s="2" t="str">
        <f>"01"</f>
        <v>01</v>
      </c>
      <c r="F50" s="2">
        <v>8</v>
      </c>
      <c r="G50" s="2" t="s">
        <v>19</v>
      </c>
      <c r="I50" s="2" t="s">
        <v>16</v>
      </c>
      <c r="J50" s="4"/>
      <c r="K50" s="3" t="s">
        <v>41</v>
      </c>
      <c r="L50" s="2">
        <v>2017</v>
      </c>
      <c r="M50" s="2" t="s">
        <v>42</v>
      </c>
      <c r="N50" s="2" t="s">
        <v>367</v>
      </c>
    </row>
    <row r="51" spans="1:14" ht="90" x14ac:dyDescent="0.25">
      <c r="A51" s="2" t="str">
        <f t="shared" si="2"/>
        <v>2020-10-19</v>
      </c>
      <c r="B51" s="2" t="str">
        <f>"0822"</f>
        <v>0822</v>
      </c>
      <c r="C51" s="1" t="s">
        <v>43</v>
      </c>
      <c r="E51" s="2" t="str">
        <f>"02"</f>
        <v>02</v>
      </c>
      <c r="F51" s="2">
        <v>5</v>
      </c>
      <c r="G51" s="2" t="s">
        <v>19</v>
      </c>
      <c r="I51" s="2" t="s">
        <v>16</v>
      </c>
      <c r="J51" s="4"/>
      <c r="K51" s="3" t="s">
        <v>44</v>
      </c>
      <c r="L51" s="2">
        <v>2009</v>
      </c>
      <c r="M51" s="2" t="s">
        <v>25</v>
      </c>
      <c r="N51" s="2" t="s">
        <v>364</v>
      </c>
    </row>
    <row r="52" spans="1:14" ht="105" x14ac:dyDescent="0.25">
      <c r="A52" s="2" t="str">
        <f t="shared" si="2"/>
        <v>2020-10-19</v>
      </c>
      <c r="B52" s="2" t="str">
        <f>"0847"</f>
        <v>0847</v>
      </c>
      <c r="C52" s="1" t="s">
        <v>45</v>
      </c>
      <c r="D52" s="1" t="s">
        <v>414</v>
      </c>
      <c r="E52" s="2" t="str">
        <f>"01"</f>
        <v>01</v>
      </c>
      <c r="F52" s="2">
        <v>14</v>
      </c>
      <c r="G52" s="2" t="s">
        <v>19</v>
      </c>
      <c r="I52" s="2" t="s">
        <v>16</v>
      </c>
      <c r="J52" s="4"/>
      <c r="K52" s="3" t="s">
        <v>46</v>
      </c>
      <c r="L52" s="2">
        <v>2005</v>
      </c>
      <c r="M52" s="2" t="s">
        <v>25</v>
      </c>
      <c r="N52" s="2" t="s">
        <v>362</v>
      </c>
    </row>
    <row r="53" spans="1:14" ht="60" x14ac:dyDescent="0.25">
      <c r="A53" s="2" t="str">
        <f t="shared" si="2"/>
        <v>2020-10-19</v>
      </c>
      <c r="B53" s="2" t="str">
        <f>"0909"</f>
        <v>0909</v>
      </c>
      <c r="C53" s="1" t="s">
        <v>47</v>
      </c>
      <c r="E53" s="2" t="str">
        <f>"01"</f>
        <v>01</v>
      </c>
      <c r="F53" s="2">
        <v>7</v>
      </c>
      <c r="G53" s="2" t="s">
        <v>19</v>
      </c>
      <c r="I53" s="2" t="s">
        <v>16</v>
      </c>
      <c r="J53" s="4"/>
      <c r="K53" s="3" t="s">
        <v>48</v>
      </c>
      <c r="L53" s="2">
        <v>2007</v>
      </c>
      <c r="M53" s="2" t="s">
        <v>17</v>
      </c>
      <c r="N53" s="2" t="s">
        <v>362</v>
      </c>
    </row>
    <row r="54" spans="1:14" ht="90" x14ac:dyDescent="0.25">
      <c r="A54" s="2" t="str">
        <f t="shared" si="2"/>
        <v>2020-10-19</v>
      </c>
      <c r="B54" s="2" t="str">
        <f>"0934"</f>
        <v>0934</v>
      </c>
      <c r="C54" s="1" t="s">
        <v>49</v>
      </c>
      <c r="E54" s="2" t="str">
        <f>"01"</f>
        <v>01</v>
      </c>
      <c r="F54" s="2">
        <v>8</v>
      </c>
      <c r="G54" s="2" t="s">
        <v>13</v>
      </c>
      <c r="I54" s="2" t="s">
        <v>16</v>
      </c>
      <c r="J54" s="4"/>
      <c r="K54" s="3" t="s">
        <v>50</v>
      </c>
      <c r="L54" s="2">
        <v>2014</v>
      </c>
      <c r="M54" s="2" t="s">
        <v>25</v>
      </c>
      <c r="N54" s="2" t="s">
        <v>368</v>
      </c>
    </row>
    <row r="55" spans="1:14" ht="90" x14ac:dyDescent="0.25">
      <c r="A55" s="2" t="str">
        <f t="shared" si="2"/>
        <v>2020-10-19</v>
      </c>
      <c r="B55" s="2" t="str">
        <f>"1000"</f>
        <v>1000</v>
      </c>
      <c r="C55" s="1" t="s">
        <v>84</v>
      </c>
      <c r="E55" s="2" t="str">
        <f>"00"</f>
        <v>00</v>
      </c>
      <c r="F55" s="2">
        <v>0</v>
      </c>
      <c r="G55" s="2" t="s">
        <v>13</v>
      </c>
      <c r="H55" s="2" t="s">
        <v>85</v>
      </c>
      <c r="I55" s="2" t="s">
        <v>16</v>
      </c>
      <c r="J55" s="4"/>
      <c r="K55" s="3" t="s">
        <v>86</v>
      </c>
      <c r="L55" s="2">
        <v>2016</v>
      </c>
      <c r="M55" s="2" t="s">
        <v>32</v>
      </c>
      <c r="N55" s="2" t="s">
        <v>378</v>
      </c>
    </row>
    <row r="56" spans="1:14" ht="90" x14ac:dyDescent="0.25">
      <c r="A56" s="2" t="str">
        <f t="shared" si="2"/>
        <v>2020-10-19</v>
      </c>
      <c r="B56" s="2" t="str">
        <f>"1100"</f>
        <v>1100</v>
      </c>
      <c r="C56" s="1" t="s">
        <v>106</v>
      </c>
      <c r="E56" s="2" t="str">
        <f>"2020"</f>
        <v>2020</v>
      </c>
      <c r="F56" s="2">
        <v>23</v>
      </c>
      <c r="G56" s="2" t="s">
        <v>52</v>
      </c>
      <c r="I56" s="2" t="s">
        <v>16</v>
      </c>
      <c r="J56" s="4"/>
      <c r="K56" s="3" t="s">
        <v>427</v>
      </c>
      <c r="L56" s="2">
        <v>2020</v>
      </c>
      <c r="M56" s="2" t="s">
        <v>17</v>
      </c>
      <c r="N56" s="2" t="s">
        <v>366</v>
      </c>
    </row>
    <row r="57" spans="1:14" ht="90" x14ac:dyDescent="0.25">
      <c r="A57" s="2" t="str">
        <f t="shared" si="2"/>
        <v>2020-10-19</v>
      </c>
      <c r="B57" s="2" t="str">
        <f>"1105"</f>
        <v>1105</v>
      </c>
      <c r="C57" s="1" t="s">
        <v>87</v>
      </c>
      <c r="E57" s="2" t="str">
        <f>"00"</f>
        <v>00</v>
      </c>
      <c r="F57" s="2">
        <v>0</v>
      </c>
      <c r="G57" s="2" t="s">
        <v>13</v>
      </c>
      <c r="I57" s="2" t="s">
        <v>16</v>
      </c>
      <c r="J57" s="4"/>
      <c r="K57" s="3" t="s">
        <v>88</v>
      </c>
      <c r="L57" s="2">
        <v>2015</v>
      </c>
      <c r="M57" s="2" t="s">
        <v>32</v>
      </c>
      <c r="N57" s="2" t="s">
        <v>379</v>
      </c>
    </row>
    <row r="58" spans="1:14" ht="90" x14ac:dyDescent="0.25">
      <c r="A58" s="2" t="str">
        <f t="shared" si="2"/>
        <v>2020-10-19</v>
      </c>
      <c r="B58" s="2" t="str">
        <f>"1205"</f>
        <v>1205</v>
      </c>
      <c r="C58" s="1" t="s">
        <v>89</v>
      </c>
      <c r="E58" s="2" t="str">
        <f>" "</f>
        <v xml:space="preserve"> </v>
      </c>
      <c r="F58" s="2">
        <v>0</v>
      </c>
      <c r="G58" s="2" t="s">
        <v>90</v>
      </c>
      <c r="H58" s="2" t="s">
        <v>85</v>
      </c>
      <c r="I58" s="2" t="s">
        <v>16</v>
      </c>
      <c r="J58" s="4"/>
      <c r="K58" s="3" t="s">
        <v>91</v>
      </c>
      <c r="L58" s="2">
        <v>2020</v>
      </c>
      <c r="M58" s="2" t="s">
        <v>32</v>
      </c>
      <c r="N58" s="2" t="s">
        <v>368</v>
      </c>
    </row>
    <row r="59" spans="1:14" ht="90" x14ac:dyDescent="0.25">
      <c r="A59" s="2" t="str">
        <f t="shared" si="2"/>
        <v>2020-10-19</v>
      </c>
      <c r="B59" s="2" t="str">
        <f>"1235"</f>
        <v>1235</v>
      </c>
      <c r="C59" s="1" t="s">
        <v>107</v>
      </c>
      <c r="E59" s="2" t="str">
        <f>" "</f>
        <v xml:space="preserve"> </v>
      </c>
      <c r="F59" s="2">
        <v>0</v>
      </c>
      <c r="G59" s="2" t="s">
        <v>13</v>
      </c>
      <c r="I59" s="2" t="s">
        <v>16</v>
      </c>
      <c r="J59" s="4"/>
      <c r="K59" s="3" t="s">
        <v>108</v>
      </c>
      <c r="L59" s="2">
        <v>2019</v>
      </c>
      <c r="M59" s="2" t="s">
        <v>17</v>
      </c>
      <c r="N59" s="2" t="s">
        <v>385</v>
      </c>
    </row>
    <row r="60" spans="1:14" ht="75" x14ac:dyDescent="0.25">
      <c r="A60" s="2" t="str">
        <f t="shared" si="2"/>
        <v>2020-10-19</v>
      </c>
      <c r="B60" s="2" t="str">
        <f>"1305"</f>
        <v>1305</v>
      </c>
      <c r="C60" s="1" t="s">
        <v>109</v>
      </c>
      <c r="D60" s="1" t="s">
        <v>111</v>
      </c>
      <c r="E60" s="2" t="str">
        <f>"2"</f>
        <v>2</v>
      </c>
      <c r="F60" s="2">
        <v>0</v>
      </c>
      <c r="G60" s="2" t="s">
        <v>13</v>
      </c>
      <c r="I60" s="2" t="s">
        <v>16</v>
      </c>
      <c r="J60" s="4"/>
      <c r="K60" s="3" t="s">
        <v>110</v>
      </c>
      <c r="L60" s="2">
        <v>2017</v>
      </c>
      <c r="M60" s="2" t="s">
        <v>17</v>
      </c>
      <c r="N60" s="2" t="s">
        <v>386</v>
      </c>
    </row>
    <row r="61" spans="1:14" ht="60" x14ac:dyDescent="0.25">
      <c r="A61" s="2" t="str">
        <f t="shared" si="2"/>
        <v>2020-10-19</v>
      </c>
      <c r="B61" s="2" t="str">
        <f>"1335"</f>
        <v>1335</v>
      </c>
      <c r="C61" s="1" t="s">
        <v>112</v>
      </c>
      <c r="E61" s="2" t="str">
        <f>"00"</f>
        <v>00</v>
      </c>
      <c r="F61" s="2">
        <v>0</v>
      </c>
      <c r="G61" s="2" t="s">
        <v>19</v>
      </c>
      <c r="I61" s="2" t="s">
        <v>16</v>
      </c>
      <c r="J61" s="4"/>
      <c r="K61" s="3" t="s">
        <v>113</v>
      </c>
      <c r="L61" s="2">
        <v>2018</v>
      </c>
      <c r="M61" s="2" t="s">
        <v>25</v>
      </c>
      <c r="N61" s="2" t="s">
        <v>387</v>
      </c>
    </row>
    <row r="62" spans="1:14" ht="75" x14ac:dyDescent="0.25">
      <c r="A62" s="2" t="str">
        <f t="shared" si="2"/>
        <v>2020-10-19</v>
      </c>
      <c r="B62" s="2" t="str">
        <f>"1400"</f>
        <v>1400</v>
      </c>
      <c r="C62" s="1" t="s">
        <v>79</v>
      </c>
      <c r="D62" s="1" t="s">
        <v>81</v>
      </c>
      <c r="E62" s="2" t="str">
        <f>"02"</f>
        <v>02</v>
      </c>
      <c r="F62" s="2">
        <v>2</v>
      </c>
      <c r="G62" s="2" t="s">
        <v>13</v>
      </c>
      <c r="I62" s="2" t="s">
        <v>16</v>
      </c>
      <c r="J62" s="4"/>
      <c r="K62" s="3" t="s">
        <v>80</v>
      </c>
      <c r="L62" s="2">
        <v>2014</v>
      </c>
      <c r="M62" s="2" t="s">
        <v>76</v>
      </c>
      <c r="N62" s="2" t="s">
        <v>377</v>
      </c>
    </row>
    <row r="63" spans="1:14" ht="45" x14ac:dyDescent="0.25">
      <c r="A63" s="2" t="str">
        <f t="shared" si="2"/>
        <v>2020-10-19</v>
      </c>
      <c r="B63" s="2" t="str">
        <f>"1430"</f>
        <v>1430</v>
      </c>
      <c r="C63" s="1" t="s">
        <v>74</v>
      </c>
      <c r="E63" s="2" t="str">
        <f>"01"</f>
        <v>01</v>
      </c>
      <c r="F63" s="2">
        <v>26</v>
      </c>
      <c r="G63" s="2" t="s">
        <v>52</v>
      </c>
      <c r="J63" s="4"/>
      <c r="K63" s="3" t="s">
        <v>75</v>
      </c>
      <c r="L63" s="2">
        <v>2020</v>
      </c>
      <c r="M63" s="2" t="s">
        <v>76</v>
      </c>
      <c r="N63" s="2" t="s">
        <v>364</v>
      </c>
    </row>
    <row r="64" spans="1:14" ht="45" x14ac:dyDescent="0.25">
      <c r="A64" s="2" t="str">
        <f t="shared" si="2"/>
        <v>2020-10-19</v>
      </c>
      <c r="B64" s="2" t="str">
        <f>"1500"</f>
        <v>1500</v>
      </c>
      <c r="C64" s="1" t="s">
        <v>26</v>
      </c>
      <c r="D64" s="1" t="s">
        <v>115</v>
      </c>
      <c r="E64" s="2" t="str">
        <f>"02"</f>
        <v>02</v>
      </c>
      <c r="F64" s="2">
        <v>1</v>
      </c>
      <c r="G64" s="2" t="s">
        <v>13</v>
      </c>
      <c r="I64" s="2" t="s">
        <v>16</v>
      </c>
      <c r="J64" s="4"/>
      <c r="K64" s="3" t="s">
        <v>114</v>
      </c>
      <c r="L64" s="2">
        <v>2013</v>
      </c>
      <c r="M64" s="2" t="s">
        <v>29</v>
      </c>
      <c r="N64" s="2" t="s">
        <v>362</v>
      </c>
    </row>
    <row r="65" spans="1:14" ht="75" x14ac:dyDescent="0.25">
      <c r="A65" s="2" t="str">
        <f t="shared" si="2"/>
        <v>2020-10-19</v>
      </c>
      <c r="B65" s="2" t="str">
        <f>"1526"</f>
        <v>1526</v>
      </c>
      <c r="C65" s="1" t="s">
        <v>116</v>
      </c>
      <c r="D65" s="1" t="s">
        <v>118</v>
      </c>
      <c r="E65" s="2" t="str">
        <f>"2012"</f>
        <v>2012</v>
      </c>
      <c r="F65" s="2">
        <v>11</v>
      </c>
      <c r="G65" s="2" t="s">
        <v>19</v>
      </c>
      <c r="I65" s="2" t="s">
        <v>16</v>
      </c>
      <c r="J65" s="4"/>
      <c r="K65" s="3" t="s">
        <v>117</v>
      </c>
      <c r="L65" s="2">
        <v>2012</v>
      </c>
      <c r="M65" s="2" t="s">
        <v>17</v>
      </c>
      <c r="N65" s="2" t="s">
        <v>362</v>
      </c>
    </row>
    <row r="66" spans="1:14" ht="90" x14ac:dyDescent="0.25">
      <c r="A66" s="2" t="str">
        <f t="shared" si="2"/>
        <v>2020-10-19</v>
      </c>
      <c r="B66" s="2" t="str">
        <f>"1555"</f>
        <v>1555</v>
      </c>
      <c r="C66" s="1" t="s">
        <v>119</v>
      </c>
      <c r="D66" s="1" t="s">
        <v>121</v>
      </c>
      <c r="E66" s="2" t="str">
        <f>"01"</f>
        <v>01</v>
      </c>
      <c r="F66" s="2">
        <v>11</v>
      </c>
      <c r="G66" s="2" t="s">
        <v>19</v>
      </c>
      <c r="I66" s="2" t="s">
        <v>16</v>
      </c>
      <c r="J66" s="4"/>
      <c r="K66" s="3" t="s">
        <v>120</v>
      </c>
      <c r="L66" s="2">
        <v>2018</v>
      </c>
      <c r="M66" s="2" t="s">
        <v>25</v>
      </c>
      <c r="N66" s="2" t="s">
        <v>388</v>
      </c>
    </row>
    <row r="67" spans="1:14" ht="60" x14ac:dyDescent="0.25">
      <c r="A67" s="2" t="str">
        <f t="shared" si="2"/>
        <v>2020-10-19</v>
      </c>
      <c r="B67" s="2" t="str">
        <f>"1604"</f>
        <v>1604</v>
      </c>
      <c r="C67" s="1" t="s">
        <v>22</v>
      </c>
      <c r="D67" s="1" t="s">
        <v>123</v>
      </c>
      <c r="E67" s="2" t="str">
        <f>"01"</f>
        <v>01</v>
      </c>
      <c r="F67" s="2">
        <v>10</v>
      </c>
      <c r="G67" s="2" t="s">
        <v>19</v>
      </c>
      <c r="I67" s="2" t="s">
        <v>16</v>
      </c>
      <c r="J67" s="4"/>
      <c r="K67" s="3" t="s">
        <v>122</v>
      </c>
      <c r="L67" s="2">
        <v>2010</v>
      </c>
      <c r="M67" s="2" t="s">
        <v>25</v>
      </c>
      <c r="N67" s="2" t="s">
        <v>361</v>
      </c>
    </row>
    <row r="68" spans="1:14" ht="45" x14ac:dyDescent="0.25">
      <c r="A68" s="2" t="str">
        <f t="shared" si="2"/>
        <v>2020-10-19</v>
      </c>
      <c r="B68" s="2" t="str">
        <f>"1632"</f>
        <v>1632</v>
      </c>
      <c r="C68" s="1" t="s">
        <v>18</v>
      </c>
      <c r="D68" s="1" t="s">
        <v>124</v>
      </c>
      <c r="E68" s="2" t="str">
        <f>"02"</f>
        <v>02</v>
      </c>
      <c r="F68" s="2">
        <v>9</v>
      </c>
      <c r="G68" s="2" t="s">
        <v>13</v>
      </c>
      <c r="I68" s="2" t="s">
        <v>16</v>
      </c>
      <c r="J68" s="4"/>
      <c r="K68" s="3" t="s">
        <v>20</v>
      </c>
      <c r="L68" s="2">
        <v>2019</v>
      </c>
      <c r="M68" s="2" t="s">
        <v>17</v>
      </c>
      <c r="N68" s="2" t="s">
        <v>368</v>
      </c>
    </row>
    <row r="69" spans="1:14" ht="90" x14ac:dyDescent="0.25">
      <c r="A69" s="2" t="str">
        <f t="shared" si="2"/>
        <v>2020-10-19</v>
      </c>
      <c r="B69" s="2" t="str">
        <f>"1700"</f>
        <v>1700</v>
      </c>
      <c r="C69" s="1" t="s">
        <v>125</v>
      </c>
      <c r="D69" s="1" t="s">
        <v>415</v>
      </c>
      <c r="E69" s="2" t="str">
        <f>"01"</f>
        <v>01</v>
      </c>
      <c r="F69" s="2">
        <v>95</v>
      </c>
      <c r="G69" s="2" t="s">
        <v>19</v>
      </c>
      <c r="I69" s="2" t="s">
        <v>16</v>
      </c>
      <c r="J69" s="4"/>
      <c r="K69" s="3" t="s">
        <v>126</v>
      </c>
      <c r="L69" s="2">
        <v>1983</v>
      </c>
      <c r="M69" s="2" t="s">
        <v>32</v>
      </c>
      <c r="N69" s="2" t="s">
        <v>364</v>
      </c>
    </row>
    <row r="70" spans="1:14" ht="60" x14ac:dyDescent="0.25">
      <c r="A70" s="2" t="str">
        <f t="shared" si="2"/>
        <v>2020-10-19</v>
      </c>
      <c r="B70" s="2" t="str">
        <f>"1730"</f>
        <v>1730</v>
      </c>
      <c r="C70" s="1" t="s">
        <v>125</v>
      </c>
      <c r="D70" s="1" t="s">
        <v>128</v>
      </c>
      <c r="E70" s="2" t="str">
        <f>"01"</f>
        <v>01</v>
      </c>
      <c r="F70" s="2">
        <v>96</v>
      </c>
      <c r="G70" s="2" t="s">
        <v>19</v>
      </c>
      <c r="I70" s="2" t="s">
        <v>16</v>
      </c>
      <c r="J70" s="4"/>
      <c r="K70" s="3" t="s">
        <v>127</v>
      </c>
      <c r="L70" s="2">
        <v>1983</v>
      </c>
      <c r="M70" s="2" t="s">
        <v>32</v>
      </c>
      <c r="N70" s="2" t="s">
        <v>364</v>
      </c>
    </row>
    <row r="71" spans="1:14" ht="60" x14ac:dyDescent="0.25">
      <c r="A71" s="2" t="str">
        <f t="shared" si="2"/>
        <v>2020-10-19</v>
      </c>
      <c r="B71" s="2" t="str">
        <f>"1800"</f>
        <v>1800</v>
      </c>
      <c r="C71" s="1" t="s">
        <v>129</v>
      </c>
      <c r="D71" s="1" t="s">
        <v>132</v>
      </c>
      <c r="E71" s="2" t="str">
        <f>"02"</f>
        <v>02</v>
      </c>
      <c r="F71" s="2">
        <v>5</v>
      </c>
      <c r="G71" s="2" t="s">
        <v>13</v>
      </c>
      <c r="H71" s="2" t="s">
        <v>130</v>
      </c>
      <c r="I71" s="2" t="s">
        <v>16</v>
      </c>
      <c r="J71" s="4"/>
      <c r="K71" s="3" t="s">
        <v>131</v>
      </c>
      <c r="L71" s="2">
        <v>2018</v>
      </c>
      <c r="M71" s="2" t="s">
        <v>76</v>
      </c>
      <c r="N71" s="2" t="s">
        <v>362</v>
      </c>
    </row>
    <row r="72" spans="1:14" ht="90" x14ac:dyDescent="0.25">
      <c r="A72" s="2" t="str">
        <f t="shared" si="2"/>
        <v>2020-10-19</v>
      </c>
      <c r="B72" s="2" t="str">
        <f>"1825"</f>
        <v>1825</v>
      </c>
      <c r="C72" s="1" t="s">
        <v>106</v>
      </c>
      <c r="E72" s="2" t="str">
        <f>"2020"</f>
        <v>2020</v>
      </c>
      <c r="F72" s="2">
        <v>23</v>
      </c>
      <c r="G72" s="2" t="s">
        <v>52</v>
      </c>
      <c r="I72" s="2" t="s">
        <v>16</v>
      </c>
      <c r="J72" s="4"/>
      <c r="K72" s="3" t="s">
        <v>427</v>
      </c>
      <c r="L72" s="2">
        <v>2020</v>
      </c>
      <c r="M72" s="2" t="s">
        <v>17</v>
      </c>
      <c r="N72" s="2" t="s">
        <v>366</v>
      </c>
    </row>
    <row r="73" spans="1:14" ht="90" x14ac:dyDescent="0.25">
      <c r="A73" s="2" t="str">
        <f t="shared" si="2"/>
        <v>2020-10-19</v>
      </c>
      <c r="B73" s="2" t="str">
        <f>"1830"</f>
        <v>1830</v>
      </c>
      <c r="C73" s="1" t="s">
        <v>133</v>
      </c>
      <c r="E73" s="2" t="str">
        <f>"02"</f>
        <v>02</v>
      </c>
      <c r="F73" s="2">
        <v>2</v>
      </c>
      <c r="G73" s="2" t="s">
        <v>13</v>
      </c>
      <c r="H73" s="2" t="s">
        <v>130</v>
      </c>
      <c r="I73" s="2" t="s">
        <v>16</v>
      </c>
      <c r="J73" s="4"/>
      <c r="K73" s="3" t="s">
        <v>134</v>
      </c>
      <c r="L73" s="2">
        <v>2019</v>
      </c>
      <c r="M73" s="2" t="s">
        <v>17</v>
      </c>
      <c r="N73" s="2" t="s">
        <v>385</v>
      </c>
    </row>
    <row r="74" spans="1:14" ht="90" x14ac:dyDescent="0.25">
      <c r="A74" s="2" t="str">
        <f t="shared" si="2"/>
        <v>2020-10-19</v>
      </c>
      <c r="B74" s="2" t="str">
        <f>"1900"</f>
        <v>1900</v>
      </c>
      <c r="C74" s="1" t="s">
        <v>135</v>
      </c>
      <c r="D74" s="1" t="s">
        <v>137</v>
      </c>
      <c r="E74" s="2" t="str">
        <f>"2019"</f>
        <v>2019</v>
      </c>
      <c r="F74" s="2">
        <v>23</v>
      </c>
      <c r="G74" s="2" t="s">
        <v>13</v>
      </c>
      <c r="H74" s="2" t="s">
        <v>85</v>
      </c>
      <c r="I74" s="2" t="s">
        <v>16</v>
      </c>
      <c r="J74" s="4"/>
      <c r="K74" s="3" t="s">
        <v>136</v>
      </c>
      <c r="L74" s="2">
        <v>2019</v>
      </c>
      <c r="M74" s="2" t="s">
        <v>17</v>
      </c>
      <c r="N74" s="2" t="s">
        <v>389</v>
      </c>
    </row>
    <row r="75" spans="1:14" ht="75" x14ac:dyDescent="0.25">
      <c r="A75" s="2" t="str">
        <f t="shared" si="2"/>
        <v>2020-10-19</v>
      </c>
      <c r="B75" s="2" t="str">
        <f>"1920"</f>
        <v>1920</v>
      </c>
      <c r="C75" s="1" t="s">
        <v>138</v>
      </c>
      <c r="D75" s="1" t="s">
        <v>140</v>
      </c>
      <c r="E75" s="2" t="str">
        <f>"01"</f>
        <v>01</v>
      </c>
      <c r="F75" s="2">
        <v>1</v>
      </c>
      <c r="G75" s="2" t="s">
        <v>19</v>
      </c>
      <c r="I75" s="2" t="s">
        <v>16</v>
      </c>
      <c r="J75" s="4"/>
      <c r="K75" s="3" t="s">
        <v>139</v>
      </c>
      <c r="L75" s="2">
        <v>2019</v>
      </c>
      <c r="M75" s="2" t="s">
        <v>17</v>
      </c>
      <c r="N75" s="2" t="s">
        <v>390</v>
      </c>
    </row>
    <row r="76" spans="1:14" ht="60" x14ac:dyDescent="0.25">
      <c r="A76" s="2" t="str">
        <f t="shared" si="2"/>
        <v>2020-10-19</v>
      </c>
      <c r="B76" s="2" t="str">
        <f>"1925"</f>
        <v>1925</v>
      </c>
      <c r="C76" s="1" t="s">
        <v>82</v>
      </c>
      <c r="E76" s="2" t="str">
        <f>"2020"</f>
        <v>2020</v>
      </c>
      <c r="F76" s="2">
        <v>206</v>
      </c>
      <c r="G76" s="2" t="s">
        <v>52</v>
      </c>
      <c r="J76" s="4"/>
      <c r="K76" s="3" t="s">
        <v>83</v>
      </c>
      <c r="L76" s="2">
        <v>2020</v>
      </c>
      <c r="M76" s="2" t="s">
        <v>17</v>
      </c>
      <c r="N76" s="2" t="s">
        <v>366</v>
      </c>
    </row>
    <row r="77" spans="1:14" ht="75" x14ac:dyDescent="0.25">
      <c r="A77" s="2" t="str">
        <f t="shared" si="2"/>
        <v>2020-10-19</v>
      </c>
      <c r="B77" s="2" t="str">
        <f>"1930"</f>
        <v>1930</v>
      </c>
      <c r="C77" s="1" t="s">
        <v>109</v>
      </c>
      <c r="D77" s="1" t="s">
        <v>142</v>
      </c>
      <c r="E77" s="2" t="str">
        <f>"01"</f>
        <v>01</v>
      </c>
      <c r="F77" s="2">
        <v>0</v>
      </c>
      <c r="G77" s="2" t="s">
        <v>19</v>
      </c>
      <c r="I77" s="2" t="s">
        <v>16</v>
      </c>
      <c r="J77" s="4"/>
      <c r="K77" s="3" t="s">
        <v>141</v>
      </c>
      <c r="L77" s="2">
        <v>2015</v>
      </c>
      <c r="M77" s="2" t="s">
        <v>17</v>
      </c>
      <c r="N77" s="2" t="s">
        <v>363</v>
      </c>
    </row>
    <row r="78" spans="1:14" ht="90" x14ac:dyDescent="0.25">
      <c r="A78" s="9" t="str">
        <f t="shared" si="2"/>
        <v>2020-10-19</v>
      </c>
      <c r="B78" s="9" t="str">
        <f>"1940"</f>
        <v>1940</v>
      </c>
      <c r="C78" s="10" t="s">
        <v>143</v>
      </c>
      <c r="D78" s="10" t="s">
        <v>144</v>
      </c>
      <c r="E78" s="9" t="str">
        <f>"05"</f>
        <v>05</v>
      </c>
      <c r="F78" s="9">
        <v>2</v>
      </c>
      <c r="G78" s="9" t="s">
        <v>13</v>
      </c>
      <c r="H78" s="9"/>
      <c r="I78" s="9"/>
      <c r="J78" s="5" t="s">
        <v>444</v>
      </c>
      <c r="K78" s="8" t="s">
        <v>429</v>
      </c>
      <c r="L78" s="9">
        <v>2014</v>
      </c>
      <c r="M78" s="9" t="s">
        <v>32</v>
      </c>
      <c r="N78" s="9" t="s">
        <v>391</v>
      </c>
    </row>
    <row r="79" spans="1:14" ht="60" x14ac:dyDescent="0.25">
      <c r="A79" s="9" t="str">
        <f t="shared" si="2"/>
        <v>2020-10-19</v>
      </c>
      <c r="B79" s="9" t="str">
        <f>"2030"</f>
        <v>2030</v>
      </c>
      <c r="C79" s="10" t="s">
        <v>145</v>
      </c>
      <c r="D79" s="10" t="s">
        <v>416</v>
      </c>
      <c r="E79" s="9" t="str">
        <f>"2019"</f>
        <v>2019</v>
      </c>
      <c r="F79" s="9">
        <v>35</v>
      </c>
      <c r="G79" s="9" t="s">
        <v>13</v>
      </c>
      <c r="H79" s="9"/>
      <c r="I79" s="9"/>
      <c r="J79" s="5" t="s">
        <v>445</v>
      </c>
      <c r="K79" s="8" t="s">
        <v>430</v>
      </c>
      <c r="L79" s="9">
        <v>2019</v>
      </c>
      <c r="M79" s="9" t="s">
        <v>17</v>
      </c>
      <c r="N79" s="9" t="s">
        <v>385</v>
      </c>
    </row>
    <row r="80" spans="1:14" ht="45" x14ac:dyDescent="0.25">
      <c r="A80" s="2" t="str">
        <f t="shared" si="2"/>
        <v>2020-10-19</v>
      </c>
      <c r="B80" s="2" t="str">
        <f>"2130"</f>
        <v>2130</v>
      </c>
      <c r="C80" s="1" t="s">
        <v>146</v>
      </c>
      <c r="E80" s="2" t="str">
        <f>"2012"</f>
        <v>2012</v>
      </c>
      <c r="F80" s="2">
        <v>0</v>
      </c>
      <c r="G80" s="2" t="s">
        <v>13</v>
      </c>
      <c r="I80" s="2" t="s">
        <v>16</v>
      </c>
      <c r="J80" s="4"/>
      <c r="K80" s="3" t="s">
        <v>147</v>
      </c>
      <c r="L80" s="2">
        <v>2014</v>
      </c>
      <c r="M80" s="2" t="s">
        <v>17</v>
      </c>
      <c r="N80" s="2" t="s">
        <v>392</v>
      </c>
    </row>
    <row r="81" spans="1:14" ht="60" x14ac:dyDescent="0.25">
      <c r="A81" s="2" t="str">
        <f t="shared" si="2"/>
        <v>2020-10-19</v>
      </c>
      <c r="B81" s="2" t="str">
        <f>"2235"</f>
        <v>2235</v>
      </c>
      <c r="C81" s="1" t="s">
        <v>82</v>
      </c>
      <c r="E81" s="2" t="str">
        <f>"2020"</f>
        <v>2020</v>
      </c>
      <c r="F81" s="2">
        <v>206</v>
      </c>
      <c r="G81" s="2" t="s">
        <v>52</v>
      </c>
      <c r="J81" s="4"/>
      <c r="K81" s="3" t="s">
        <v>83</v>
      </c>
      <c r="L81" s="2">
        <v>2020</v>
      </c>
      <c r="M81" s="2" t="s">
        <v>17</v>
      </c>
      <c r="N81" s="2" t="s">
        <v>366</v>
      </c>
    </row>
    <row r="82" spans="1:14" ht="90" x14ac:dyDescent="0.25">
      <c r="A82" s="2" t="str">
        <f t="shared" si="2"/>
        <v>2020-10-19</v>
      </c>
      <c r="B82" s="2" t="str">
        <f>"2240"</f>
        <v>2240</v>
      </c>
      <c r="C82" s="1" t="s">
        <v>148</v>
      </c>
      <c r="D82" s="1" t="s">
        <v>150</v>
      </c>
      <c r="E82" s="2" t="str">
        <f>"01"</f>
        <v>01</v>
      </c>
      <c r="F82" s="2">
        <v>12</v>
      </c>
      <c r="G82" s="2" t="s">
        <v>13</v>
      </c>
      <c r="H82" s="2" t="s">
        <v>130</v>
      </c>
      <c r="I82" s="2" t="s">
        <v>16</v>
      </c>
      <c r="J82" s="4"/>
      <c r="K82" s="3" t="s">
        <v>149</v>
      </c>
      <c r="L82" s="2">
        <v>2017</v>
      </c>
      <c r="M82" s="2" t="s">
        <v>25</v>
      </c>
      <c r="N82" s="2" t="s">
        <v>361</v>
      </c>
    </row>
    <row r="83" spans="1:14" ht="75" x14ac:dyDescent="0.25">
      <c r="A83" s="2" t="str">
        <f t="shared" si="2"/>
        <v>2020-10-19</v>
      </c>
      <c r="B83" s="2" t="str">
        <f>"2305"</f>
        <v>2305</v>
      </c>
      <c r="C83" s="1" t="s">
        <v>151</v>
      </c>
      <c r="D83" s="1" t="s">
        <v>154</v>
      </c>
      <c r="E83" s="2" t="str">
        <f>"01"</f>
        <v>01</v>
      </c>
      <c r="F83" s="2">
        <v>8</v>
      </c>
      <c r="G83" s="2" t="s">
        <v>90</v>
      </c>
      <c r="H83" s="2" t="s">
        <v>152</v>
      </c>
      <c r="I83" s="2" t="s">
        <v>16</v>
      </c>
      <c r="J83" s="4"/>
      <c r="K83" s="3" t="s">
        <v>153</v>
      </c>
      <c r="L83" s="2">
        <v>2017</v>
      </c>
      <c r="M83" s="2" t="s">
        <v>32</v>
      </c>
      <c r="N83" s="2" t="s">
        <v>368</v>
      </c>
    </row>
    <row r="84" spans="1:14" ht="90" x14ac:dyDescent="0.25">
      <c r="A84" s="2" t="str">
        <f t="shared" si="2"/>
        <v>2020-10-19</v>
      </c>
      <c r="B84" s="2" t="str">
        <f>"2335"</f>
        <v>2335</v>
      </c>
      <c r="C84" s="1" t="s">
        <v>97</v>
      </c>
      <c r="E84" s="2" t="str">
        <f>" "</f>
        <v xml:space="preserve"> </v>
      </c>
      <c r="F84" s="2">
        <v>0</v>
      </c>
      <c r="G84" s="2" t="s">
        <v>19</v>
      </c>
      <c r="I84" s="2" t="s">
        <v>16</v>
      </c>
      <c r="J84" s="4"/>
      <c r="K84" s="3" t="s">
        <v>98</v>
      </c>
      <c r="L84" s="2">
        <v>2019</v>
      </c>
      <c r="M84" s="2" t="s">
        <v>17</v>
      </c>
      <c r="N84" s="2" t="s">
        <v>361</v>
      </c>
    </row>
    <row r="85" spans="1:14" ht="60" x14ac:dyDescent="0.25">
      <c r="A85" s="2" t="str">
        <f t="shared" si="2"/>
        <v>2020-10-19</v>
      </c>
      <c r="B85" s="2" t="str">
        <f>"2400"</f>
        <v>2400</v>
      </c>
      <c r="C85" s="1" t="s">
        <v>12</v>
      </c>
      <c r="E85" s="2" t="str">
        <f>"03"</f>
        <v>03</v>
      </c>
      <c r="F85" s="2">
        <v>6</v>
      </c>
      <c r="G85" s="2" t="s">
        <v>13</v>
      </c>
      <c r="H85" s="2" t="s">
        <v>14</v>
      </c>
      <c r="I85" s="2" t="s">
        <v>16</v>
      </c>
      <c r="J85" s="4"/>
      <c r="K85" s="3" t="s">
        <v>15</v>
      </c>
      <c r="L85" s="2">
        <v>2012</v>
      </c>
      <c r="M85" s="2" t="s">
        <v>17</v>
      </c>
      <c r="N85" s="2" t="s">
        <v>383</v>
      </c>
    </row>
    <row r="86" spans="1:14" ht="60" x14ac:dyDescent="0.25">
      <c r="A86" s="2" t="str">
        <f t="shared" si="2"/>
        <v>2020-10-19</v>
      </c>
      <c r="B86" s="2" t="str">
        <f>"2500"</f>
        <v>2500</v>
      </c>
      <c r="C86" s="1" t="s">
        <v>12</v>
      </c>
      <c r="E86" s="2" t="str">
        <f>"03"</f>
        <v>03</v>
      </c>
      <c r="F86" s="2">
        <v>6</v>
      </c>
      <c r="G86" s="2" t="s">
        <v>13</v>
      </c>
      <c r="H86" s="2" t="s">
        <v>14</v>
      </c>
      <c r="I86" s="2" t="s">
        <v>16</v>
      </c>
      <c r="J86" s="4"/>
      <c r="K86" s="3" t="s">
        <v>15</v>
      </c>
      <c r="L86" s="2">
        <v>2012</v>
      </c>
      <c r="M86" s="2" t="s">
        <v>17</v>
      </c>
      <c r="N86" s="2" t="s">
        <v>383</v>
      </c>
    </row>
    <row r="87" spans="1:14" ht="60" x14ac:dyDescent="0.25">
      <c r="A87" s="2" t="str">
        <f t="shared" si="2"/>
        <v>2020-10-19</v>
      </c>
      <c r="B87" s="2" t="str">
        <f>"2600"</f>
        <v>2600</v>
      </c>
      <c r="C87" s="1" t="s">
        <v>12</v>
      </c>
      <c r="E87" s="2" t="str">
        <f>"03"</f>
        <v>03</v>
      </c>
      <c r="F87" s="2">
        <v>6</v>
      </c>
      <c r="G87" s="2" t="s">
        <v>13</v>
      </c>
      <c r="H87" s="2" t="s">
        <v>14</v>
      </c>
      <c r="I87" s="2" t="s">
        <v>16</v>
      </c>
      <c r="J87" s="4"/>
      <c r="K87" s="3" t="s">
        <v>15</v>
      </c>
      <c r="L87" s="2">
        <v>2012</v>
      </c>
      <c r="M87" s="2" t="s">
        <v>17</v>
      </c>
      <c r="N87" s="2" t="s">
        <v>383</v>
      </c>
    </row>
    <row r="88" spans="1:14" ht="60" x14ac:dyDescent="0.25">
      <c r="A88" s="2" t="str">
        <f t="shared" si="2"/>
        <v>2020-10-19</v>
      </c>
      <c r="B88" s="2" t="str">
        <f>"2700"</f>
        <v>2700</v>
      </c>
      <c r="C88" s="1" t="s">
        <v>12</v>
      </c>
      <c r="E88" s="2" t="str">
        <f>"03"</f>
        <v>03</v>
      </c>
      <c r="F88" s="2">
        <v>6</v>
      </c>
      <c r="G88" s="2" t="s">
        <v>13</v>
      </c>
      <c r="H88" s="2" t="s">
        <v>14</v>
      </c>
      <c r="I88" s="2" t="s">
        <v>16</v>
      </c>
      <c r="J88" s="4"/>
      <c r="K88" s="3" t="s">
        <v>15</v>
      </c>
      <c r="L88" s="2">
        <v>2012</v>
      </c>
      <c r="M88" s="2" t="s">
        <v>17</v>
      </c>
      <c r="N88" s="2" t="s">
        <v>383</v>
      </c>
    </row>
    <row r="89" spans="1:14" ht="60" x14ac:dyDescent="0.25">
      <c r="A89" s="2" t="str">
        <f t="shared" si="2"/>
        <v>2020-10-19</v>
      </c>
      <c r="B89" s="2" t="str">
        <f>"2800"</f>
        <v>2800</v>
      </c>
      <c r="C89" s="1" t="s">
        <v>12</v>
      </c>
      <c r="E89" s="2" t="str">
        <f>"03"</f>
        <v>03</v>
      </c>
      <c r="F89" s="2">
        <v>6</v>
      </c>
      <c r="G89" s="2" t="s">
        <v>13</v>
      </c>
      <c r="H89" s="2" t="s">
        <v>14</v>
      </c>
      <c r="I89" s="2" t="s">
        <v>16</v>
      </c>
      <c r="J89" s="4"/>
      <c r="K89" s="3" t="s">
        <v>15</v>
      </c>
      <c r="L89" s="2">
        <v>2012</v>
      </c>
      <c r="M89" s="2" t="s">
        <v>17</v>
      </c>
      <c r="N89" s="2" t="s">
        <v>360</v>
      </c>
    </row>
    <row r="90" spans="1:14" ht="90" x14ac:dyDescent="0.25">
      <c r="A90" s="2" t="str">
        <f t="shared" ref="A90:A137" si="3">"2020-10-20"</f>
        <v>2020-10-20</v>
      </c>
      <c r="B90" s="2" t="str">
        <f>"0500"</f>
        <v>0500</v>
      </c>
      <c r="C90" s="1" t="s">
        <v>125</v>
      </c>
      <c r="D90" s="1" t="s">
        <v>415</v>
      </c>
      <c r="E90" s="2" t="str">
        <f>"01"</f>
        <v>01</v>
      </c>
      <c r="F90" s="2">
        <v>95</v>
      </c>
      <c r="G90" s="2" t="s">
        <v>19</v>
      </c>
      <c r="I90" s="2" t="s">
        <v>16</v>
      </c>
      <c r="J90" s="4"/>
      <c r="K90" s="3" t="s">
        <v>126</v>
      </c>
      <c r="L90" s="2">
        <v>1983</v>
      </c>
      <c r="M90" s="2" t="s">
        <v>32</v>
      </c>
      <c r="N90" s="2" t="s">
        <v>364</v>
      </c>
    </row>
    <row r="91" spans="1:14" ht="60" x14ac:dyDescent="0.25">
      <c r="A91" s="2" t="str">
        <f t="shared" si="3"/>
        <v>2020-10-20</v>
      </c>
      <c r="B91" s="2" t="str">
        <f>"0530"</f>
        <v>0530</v>
      </c>
      <c r="C91" s="1" t="s">
        <v>125</v>
      </c>
      <c r="D91" s="1" t="s">
        <v>128</v>
      </c>
      <c r="E91" s="2" t="str">
        <f>"01"</f>
        <v>01</v>
      </c>
      <c r="F91" s="2">
        <v>96</v>
      </c>
      <c r="G91" s="2" t="s">
        <v>19</v>
      </c>
      <c r="I91" s="2" t="s">
        <v>16</v>
      </c>
      <c r="J91" s="4"/>
      <c r="K91" s="3" t="s">
        <v>127</v>
      </c>
      <c r="L91" s="2">
        <v>1983</v>
      </c>
      <c r="M91" s="2" t="s">
        <v>32</v>
      </c>
      <c r="N91" s="2" t="s">
        <v>364</v>
      </c>
    </row>
    <row r="92" spans="1:14" ht="45" x14ac:dyDescent="0.25">
      <c r="A92" s="2" t="str">
        <f t="shared" si="3"/>
        <v>2020-10-20</v>
      </c>
      <c r="B92" s="2" t="str">
        <f>"0600"</f>
        <v>0600</v>
      </c>
      <c r="C92" s="1" t="s">
        <v>18</v>
      </c>
      <c r="D92" s="1" t="s">
        <v>155</v>
      </c>
      <c r="E92" s="2" t="str">
        <f>"01"</f>
        <v>01</v>
      </c>
      <c r="F92" s="2">
        <v>4</v>
      </c>
      <c r="G92" s="2" t="s">
        <v>19</v>
      </c>
      <c r="I92" s="2" t="s">
        <v>16</v>
      </c>
      <c r="J92" s="4"/>
      <c r="K92" s="3" t="s">
        <v>20</v>
      </c>
      <c r="L92" s="2">
        <v>2014</v>
      </c>
      <c r="M92" s="2" t="s">
        <v>17</v>
      </c>
      <c r="N92" s="2" t="s">
        <v>361</v>
      </c>
    </row>
    <row r="93" spans="1:14" ht="75" x14ac:dyDescent="0.25">
      <c r="A93" s="2" t="str">
        <f t="shared" si="3"/>
        <v>2020-10-20</v>
      </c>
      <c r="B93" s="2" t="str">
        <f>"0626"</f>
        <v>0626</v>
      </c>
      <c r="C93" s="1" t="s">
        <v>22</v>
      </c>
      <c r="D93" s="1" t="s">
        <v>157</v>
      </c>
      <c r="E93" s="2" t="str">
        <f>"01"</f>
        <v>01</v>
      </c>
      <c r="F93" s="2">
        <v>3</v>
      </c>
      <c r="G93" s="2" t="s">
        <v>19</v>
      </c>
      <c r="I93" s="2" t="s">
        <v>16</v>
      </c>
      <c r="J93" s="4"/>
      <c r="K93" s="3" t="s">
        <v>156</v>
      </c>
      <c r="L93" s="2">
        <v>2010</v>
      </c>
      <c r="M93" s="2" t="s">
        <v>25</v>
      </c>
      <c r="N93" s="2" t="s">
        <v>361</v>
      </c>
    </row>
    <row r="94" spans="1:14" ht="90" x14ac:dyDescent="0.25">
      <c r="A94" s="2" t="str">
        <f t="shared" si="3"/>
        <v>2020-10-20</v>
      </c>
      <c r="B94" s="2" t="str">
        <f>"0653"</f>
        <v>0653</v>
      </c>
      <c r="C94" s="1" t="s">
        <v>26</v>
      </c>
      <c r="D94" s="1" t="s">
        <v>417</v>
      </c>
      <c r="E94" s="2" t="str">
        <f>"02"</f>
        <v>02</v>
      </c>
      <c r="F94" s="2">
        <v>10</v>
      </c>
      <c r="G94" s="2" t="s">
        <v>13</v>
      </c>
      <c r="H94" s="2" t="s">
        <v>158</v>
      </c>
      <c r="I94" s="2" t="s">
        <v>16</v>
      </c>
      <c r="J94" s="4"/>
      <c r="K94" s="3" t="s">
        <v>159</v>
      </c>
      <c r="L94" s="2">
        <v>2013</v>
      </c>
      <c r="M94" s="2" t="s">
        <v>29</v>
      </c>
      <c r="N94" s="2" t="s">
        <v>362</v>
      </c>
    </row>
    <row r="95" spans="1:14" ht="75" x14ac:dyDescent="0.25">
      <c r="A95" s="2" t="str">
        <f t="shared" si="3"/>
        <v>2020-10-20</v>
      </c>
      <c r="B95" s="2" t="str">
        <f>"0722"</f>
        <v>0722</v>
      </c>
      <c r="C95" s="1" t="s">
        <v>30</v>
      </c>
      <c r="E95" s="2" t="str">
        <f>"03"</f>
        <v>03</v>
      </c>
      <c r="F95" s="2">
        <v>12</v>
      </c>
      <c r="G95" s="2" t="s">
        <v>19</v>
      </c>
      <c r="I95" s="2" t="s">
        <v>16</v>
      </c>
      <c r="J95" s="4"/>
      <c r="K95" s="3" t="s">
        <v>31</v>
      </c>
      <c r="L95" s="2">
        <v>2015</v>
      </c>
      <c r="M95" s="2" t="s">
        <v>32</v>
      </c>
      <c r="N95" s="2" t="s">
        <v>363</v>
      </c>
    </row>
    <row r="96" spans="1:14" ht="90" x14ac:dyDescent="0.25">
      <c r="A96" s="2" t="str">
        <f t="shared" si="3"/>
        <v>2020-10-20</v>
      </c>
      <c r="B96" s="2" t="str">
        <f>"0736"</f>
        <v>0736</v>
      </c>
      <c r="C96" s="1" t="s">
        <v>33</v>
      </c>
      <c r="D96" s="1" t="s">
        <v>161</v>
      </c>
      <c r="E96" s="2" t="str">
        <f>"02"</f>
        <v>02</v>
      </c>
      <c r="F96" s="2">
        <v>6</v>
      </c>
      <c r="G96" s="2" t="s">
        <v>19</v>
      </c>
      <c r="I96" s="2" t="s">
        <v>16</v>
      </c>
      <c r="J96" s="4"/>
      <c r="K96" s="3" t="s">
        <v>160</v>
      </c>
      <c r="L96" s="2">
        <v>2019</v>
      </c>
      <c r="M96" s="2" t="s">
        <v>32</v>
      </c>
      <c r="N96" s="2" t="s">
        <v>364</v>
      </c>
    </row>
    <row r="97" spans="1:14" ht="75" x14ac:dyDescent="0.25">
      <c r="A97" s="2" t="str">
        <f t="shared" si="3"/>
        <v>2020-10-20</v>
      </c>
      <c r="B97" s="2" t="str">
        <f>"0801"</f>
        <v>0801</v>
      </c>
      <c r="C97" s="1" t="s">
        <v>36</v>
      </c>
      <c r="E97" s="2" t="str">
        <f>"01"</f>
        <v>01</v>
      </c>
      <c r="F97" s="2">
        <v>24</v>
      </c>
      <c r="G97" s="2" t="s">
        <v>19</v>
      </c>
      <c r="I97" s="2" t="s">
        <v>16</v>
      </c>
      <c r="J97" s="4"/>
      <c r="K97" s="3" t="s">
        <v>37</v>
      </c>
      <c r="L97" s="2">
        <v>0</v>
      </c>
      <c r="M97" s="2" t="s">
        <v>25</v>
      </c>
      <c r="N97" s="2" t="s">
        <v>363</v>
      </c>
    </row>
    <row r="98" spans="1:14" ht="90" x14ac:dyDescent="0.25">
      <c r="A98" s="2" t="str">
        <f t="shared" si="3"/>
        <v>2020-10-20</v>
      </c>
      <c r="B98" s="2" t="str">
        <f>"0814"</f>
        <v>0814</v>
      </c>
      <c r="C98" s="1" t="s">
        <v>38</v>
      </c>
      <c r="E98" s="2" t="str">
        <f>"01"</f>
        <v>01</v>
      </c>
      <c r="F98" s="2">
        <v>12</v>
      </c>
      <c r="G98" s="2" t="s">
        <v>19</v>
      </c>
      <c r="I98" s="2" t="s">
        <v>16</v>
      </c>
      <c r="J98" s="4"/>
      <c r="K98" s="3" t="s">
        <v>39</v>
      </c>
      <c r="L98" s="2">
        <v>0</v>
      </c>
      <c r="M98" s="2" t="s">
        <v>17</v>
      </c>
      <c r="N98" s="2" t="s">
        <v>393</v>
      </c>
    </row>
    <row r="99" spans="1:14" ht="75" x14ac:dyDescent="0.25">
      <c r="A99" s="2" t="str">
        <f t="shared" si="3"/>
        <v>2020-10-20</v>
      </c>
      <c r="B99" s="2" t="str">
        <f>"0819"</f>
        <v>0819</v>
      </c>
      <c r="C99" s="1" t="s">
        <v>40</v>
      </c>
      <c r="E99" s="2" t="str">
        <f>"01"</f>
        <v>01</v>
      </c>
      <c r="F99" s="2">
        <v>9</v>
      </c>
      <c r="G99" s="2" t="s">
        <v>19</v>
      </c>
      <c r="I99" s="2" t="s">
        <v>16</v>
      </c>
      <c r="J99" s="4"/>
      <c r="K99" s="3" t="s">
        <v>41</v>
      </c>
      <c r="L99" s="2">
        <v>2017</v>
      </c>
      <c r="M99" s="2" t="s">
        <v>42</v>
      </c>
      <c r="N99" s="2" t="s">
        <v>367</v>
      </c>
    </row>
    <row r="100" spans="1:14" ht="90" x14ac:dyDescent="0.25">
      <c r="A100" s="2" t="str">
        <f t="shared" si="3"/>
        <v>2020-10-20</v>
      </c>
      <c r="B100" s="2" t="str">
        <f>"0822"</f>
        <v>0822</v>
      </c>
      <c r="C100" s="1" t="s">
        <v>43</v>
      </c>
      <c r="E100" s="2" t="str">
        <f>"02"</f>
        <v>02</v>
      </c>
      <c r="F100" s="2">
        <v>6</v>
      </c>
      <c r="G100" s="2" t="s">
        <v>19</v>
      </c>
      <c r="I100" s="2" t="s">
        <v>16</v>
      </c>
      <c r="J100" s="4"/>
      <c r="K100" s="3" t="s">
        <v>44</v>
      </c>
      <c r="L100" s="2">
        <v>2009</v>
      </c>
      <c r="M100" s="2" t="s">
        <v>25</v>
      </c>
      <c r="N100" s="2" t="s">
        <v>364</v>
      </c>
    </row>
    <row r="101" spans="1:14" ht="105" x14ac:dyDescent="0.25">
      <c r="A101" s="2" t="str">
        <f t="shared" si="3"/>
        <v>2020-10-20</v>
      </c>
      <c r="B101" s="2" t="str">
        <f>"0847"</f>
        <v>0847</v>
      </c>
      <c r="C101" s="1" t="s">
        <v>45</v>
      </c>
      <c r="D101" s="1" t="s">
        <v>162</v>
      </c>
      <c r="E101" s="2" t="str">
        <f>"01"</f>
        <v>01</v>
      </c>
      <c r="F101" s="2">
        <v>15</v>
      </c>
      <c r="G101" s="2" t="s">
        <v>19</v>
      </c>
      <c r="I101" s="2" t="s">
        <v>16</v>
      </c>
      <c r="J101" s="4"/>
      <c r="K101" s="3" t="s">
        <v>46</v>
      </c>
      <c r="L101" s="2">
        <v>2005</v>
      </c>
      <c r="M101" s="2" t="s">
        <v>25</v>
      </c>
      <c r="N101" s="2" t="s">
        <v>362</v>
      </c>
    </row>
    <row r="102" spans="1:14" ht="60" x14ac:dyDescent="0.25">
      <c r="A102" s="2" t="str">
        <f t="shared" si="3"/>
        <v>2020-10-20</v>
      </c>
      <c r="B102" s="2" t="str">
        <f>"0909"</f>
        <v>0909</v>
      </c>
      <c r="C102" s="1" t="s">
        <v>47</v>
      </c>
      <c r="E102" s="2" t="str">
        <f>"01"</f>
        <v>01</v>
      </c>
      <c r="F102" s="2">
        <v>8</v>
      </c>
      <c r="G102" s="2" t="s">
        <v>19</v>
      </c>
      <c r="I102" s="2" t="s">
        <v>16</v>
      </c>
      <c r="J102" s="4"/>
      <c r="K102" s="3" t="s">
        <v>48</v>
      </c>
      <c r="L102" s="2">
        <v>2007</v>
      </c>
      <c r="M102" s="2" t="s">
        <v>17</v>
      </c>
      <c r="N102" s="2" t="s">
        <v>361</v>
      </c>
    </row>
    <row r="103" spans="1:14" ht="90" x14ac:dyDescent="0.25">
      <c r="A103" s="2" t="str">
        <f t="shared" si="3"/>
        <v>2020-10-20</v>
      </c>
      <c r="B103" s="2" t="str">
        <f>"0934"</f>
        <v>0934</v>
      </c>
      <c r="C103" s="1" t="s">
        <v>49</v>
      </c>
      <c r="E103" s="2" t="str">
        <f>"01"</f>
        <v>01</v>
      </c>
      <c r="F103" s="2">
        <v>9</v>
      </c>
      <c r="G103" s="2" t="s">
        <v>13</v>
      </c>
      <c r="I103" s="2" t="s">
        <v>16</v>
      </c>
      <c r="J103" s="4"/>
      <c r="K103" s="3" t="s">
        <v>50</v>
      </c>
      <c r="L103" s="2">
        <v>2014</v>
      </c>
      <c r="M103" s="2" t="s">
        <v>25</v>
      </c>
      <c r="N103" s="2" t="s">
        <v>368</v>
      </c>
    </row>
    <row r="104" spans="1:14" ht="75" x14ac:dyDescent="0.25">
      <c r="A104" s="2" t="str">
        <f t="shared" si="3"/>
        <v>2020-10-20</v>
      </c>
      <c r="B104" s="2" t="str">
        <f>"1000"</f>
        <v>1000</v>
      </c>
      <c r="C104" s="1" t="s">
        <v>163</v>
      </c>
      <c r="E104" s="2" t="str">
        <f>" "</f>
        <v xml:space="preserve"> </v>
      </c>
      <c r="F104" s="2">
        <v>0</v>
      </c>
      <c r="G104" s="2" t="s">
        <v>19</v>
      </c>
      <c r="I104" s="2" t="s">
        <v>16</v>
      </c>
      <c r="J104" s="4"/>
      <c r="K104" s="3" t="s">
        <v>164</v>
      </c>
      <c r="L104" s="2">
        <v>2012</v>
      </c>
      <c r="M104" s="2" t="s">
        <v>17</v>
      </c>
      <c r="N104" s="2" t="s">
        <v>394</v>
      </c>
    </row>
    <row r="105" spans="1:14" ht="45" x14ac:dyDescent="0.25">
      <c r="A105" s="2" t="str">
        <f t="shared" si="3"/>
        <v>2020-10-20</v>
      </c>
      <c r="B105" s="2" t="str">
        <f>"1100"</f>
        <v>1100</v>
      </c>
      <c r="C105" s="1" t="s">
        <v>146</v>
      </c>
      <c r="E105" s="2" t="str">
        <f>"2012"</f>
        <v>2012</v>
      </c>
      <c r="F105" s="2">
        <v>0</v>
      </c>
      <c r="G105" s="2" t="s">
        <v>13</v>
      </c>
      <c r="I105" s="2" t="s">
        <v>16</v>
      </c>
      <c r="J105" s="4"/>
      <c r="K105" s="3" t="s">
        <v>147</v>
      </c>
      <c r="L105" s="2">
        <v>2014</v>
      </c>
      <c r="M105" s="2" t="s">
        <v>17</v>
      </c>
      <c r="N105" s="2" t="s">
        <v>392</v>
      </c>
    </row>
    <row r="106" spans="1:14" ht="90" x14ac:dyDescent="0.25">
      <c r="A106" s="2" t="str">
        <f t="shared" si="3"/>
        <v>2020-10-20</v>
      </c>
      <c r="B106" s="2" t="str">
        <f>"1205"</f>
        <v>1205</v>
      </c>
      <c r="C106" s="1" t="s">
        <v>143</v>
      </c>
      <c r="D106" s="1" t="s">
        <v>144</v>
      </c>
      <c r="E106" s="2" t="str">
        <f>"05"</f>
        <v>05</v>
      </c>
      <c r="F106" s="2">
        <v>2</v>
      </c>
      <c r="G106" s="2" t="s">
        <v>13</v>
      </c>
      <c r="I106" s="2" t="s">
        <v>16</v>
      </c>
      <c r="J106" s="4"/>
      <c r="K106" s="3" t="s">
        <v>429</v>
      </c>
      <c r="L106" s="2">
        <v>2014</v>
      </c>
      <c r="M106" s="2" t="s">
        <v>32</v>
      </c>
      <c r="N106" s="2" t="s">
        <v>391</v>
      </c>
    </row>
    <row r="107" spans="1:14" ht="90" x14ac:dyDescent="0.25">
      <c r="A107" s="2" t="str">
        <f t="shared" si="3"/>
        <v>2020-10-20</v>
      </c>
      <c r="B107" s="2" t="str">
        <f>"1255"</f>
        <v>1255</v>
      </c>
      <c r="C107" s="1" t="s">
        <v>106</v>
      </c>
      <c r="E107" s="2" t="str">
        <f>"2020"</f>
        <v>2020</v>
      </c>
      <c r="F107" s="2">
        <v>23</v>
      </c>
      <c r="G107" s="2" t="s">
        <v>52</v>
      </c>
      <c r="I107" s="2" t="s">
        <v>16</v>
      </c>
      <c r="J107" s="4"/>
      <c r="K107" s="3" t="s">
        <v>427</v>
      </c>
      <c r="L107" s="2">
        <v>2020</v>
      </c>
      <c r="M107" s="2" t="s">
        <v>17</v>
      </c>
      <c r="N107" s="2" t="s">
        <v>366</v>
      </c>
    </row>
    <row r="108" spans="1:14" ht="60" x14ac:dyDescent="0.25">
      <c r="A108" s="2" t="str">
        <f t="shared" si="3"/>
        <v>2020-10-20</v>
      </c>
      <c r="B108" s="2" t="str">
        <f>"1300"</f>
        <v>1300</v>
      </c>
      <c r="C108" s="1" t="s">
        <v>165</v>
      </c>
      <c r="E108" s="2" t="str">
        <f>" "</f>
        <v xml:space="preserve"> </v>
      </c>
      <c r="F108" s="2">
        <v>0</v>
      </c>
      <c r="G108" s="2" t="s">
        <v>13</v>
      </c>
      <c r="H108" s="2" t="s">
        <v>85</v>
      </c>
      <c r="I108" s="2" t="s">
        <v>16</v>
      </c>
      <c r="J108" s="4"/>
      <c r="K108" s="3" t="s">
        <v>166</v>
      </c>
      <c r="L108" s="2">
        <v>2019</v>
      </c>
      <c r="M108" s="2" t="s">
        <v>17</v>
      </c>
      <c r="N108" s="2" t="s">
        <v>387</v>
      </c>
    </row>
    <row r="109" spans="1:14" ht="90" x14ac:dyDescent="0.25">
      <c r="A109" s="2" t="str">
        <f t="shared" si="3"/>
        <v>2020-10-20</v>
      </c>
      <c r="B109" s="2" t="str">
        <f>"1325"</f>
        <v>1325</v>
      </c>
      <c r="C109" s="1" t="s">
        <v>167</v>
      </c>
      <c r="E109" s="2" t="str">
        <f>"2018"</f>
        <v>2018</v>
      </c>
      <c r="F109" s="2">
        <v>0</v>
      </c>
      <c r="G109" s="2" t="s">
        <v>13</v>
      </c>
      <c r="I109" s="2" t="s">
        <v>16</v>
      </c>
      <c r="J109" s="4"/>
      <c r="K109" s="3" t="s">
        <v>168</v>
      </c>
      <c r="L109" s="2">
        <v>2018</v>
      </c>
      <c r="M109" s="2" t="s">
        <v>17</v>
      </c>
      <c r="N109" s="2" t="s">
        <v>368</v>
      </c>
    </row>
    <row r="110" spans="1:14" ht="90" x14ac:dyDescent="0.25">
      <c r="A110" s="2" t="str">
        <f t="shared" si="3"/>
        <v>2020-10-20</v>
      </c>
      <c r="B110" s="2" t="str">
        <f>"1355"</f>
        <v>1355</v>
      </c>
      <c r="C110" s="1" t="s">
        <v>148</v>
      </c>
      <c r="D110" s="1" t="s">
        <v>150</v>
      </c>
      <c r="E110" s="2" t="str">
        <f>"01"</f>
        <v>01</v>
      </c>
      <c r="F110" s="2">
        <v>12</v>
      </c>
      <c r="G110" s="2" t="s">
        <v>13</v>
      </c>
      <c r="H110" s="2" t="s">
        <v>130</v>
      </c>
      <c r="I110" s="2" t="s">
        <v>16</v>
      </c>
      <c r="J110" s="4"/>
      <c r="K110" s="3" t="s">
        <v>149</v>
      </c>
      <c r="L110" s="2">
        <v>2017</v>
      </c>
      <c r="M110" s="2" t="s">
        <v>25</v>
      </c>
      <c r="N110" s="2" t="s">
        <v>361</v>
      </c>
    </row>
    <row r="111" spans="1:14" ht="75" x14ac:dyDescent="0.25">
      <c r="A111" s="2" t="str">
        <f t="shared" si="3"/>
        <v>2020-10-20</v>
      </c>
      <c r="B111" s="2" t="str">
        <f>"1420"</f>
        <v>1420</v>
      </c>
      <c r="C111" s="1" t="s">
        <v>151</v>
      </c>
      <c r="D111" s="1" t="s">
        <v>154</v>
      </c>
      <c r="E111" s="2" t="str">
        <f>"01"</f>
        <v>01</v>
      </c>
      <c r="F111" s="2">
        <v>8</v>
      </c>
      <c r="G111" s="2" t="s">
        <v>90</v>
      </c>
      <c r="H111" s="2" t="s">
        <v>152</v>
      </c>
      <c r="I111" s="2" t="s">
        <v>16</v>
      </c>
      <c r="J111" s="4"/>
      <c r="K111" s="3" t="s">
        <v>153</v>
      </c>
      <c r="L111" s="2">
        <v>2017</v>
      </c>
      <c r="M111" s="2" t="s">
        <v>32</v>
      </c>
      <c r="N111" s="2" t="s">
        <v>368</v>
      </c>
    </row>
    <row r="112" spans="1:14" ht="75" x14ac:dyDescent="0.25">
      <c r="A112" s="2" t="str">
        <f t="shared" si="3"/>
        <v>2020-10-20</v>
      </c>
      <c r="B112" s="2" t="str">
        <f>"1450"</f>
        <v>1450</v>
      </c>
      <c r="C112" s="1" t="s">
        <v>109</v>
      </c>
      <c r="D112" s="1" t="s">
        <v>142</v>
      </c>
      <c r="E112" s="2" t="str">
        <f>"01"</f>
        <v>01</v>
      </c>
      <c r="F112" s="2">
        <v>0</v>
      </c>
      <c r="G112" s="2" t="s">
        <v>19</v>
      </c>
      <c r="I112" s="2" t="s">
        <v>16</v>
      </c>
      <c r="J112" s="4"/>
      <c r="K112" s="3" t="s">
        <v>141</v>
      </c>
      <c r="L112" s="2">
        <v>2015</v>
      </c>
      <c r="M112" s="2" t="s">
        <v>17</v>
      </c>
      <c r="N112" s="2" t="s">
        <v>363</v>
      </c>
    </row>
    <row r="113" spans="1:14" ht="90" x14ac:dyDescent="0.25">
      <c r="A113" s="2" t="str">
        <f t="shared" si="3"/>
        <v>2020-10-20</v>
      </c>
      <c r="B113" s="2" t="str">
        <f>"1500"</f>
        <v>1500</v>
      </c>
      <c r="C113" s="1" t="s">
        <v>26</v>
      </c>
      <c r="D113" s="1" t="s">
        <v>170</v>
      </c>
      <c r="E113" s="2" t="str">
        <f>"02"</f>
        <v>02</v>
      </c>
      <c r="F113" s="2">
        <v>2</v>
      </c>
      <c r="G113" s="2" t="s">
        <v>13</v>
      </c>
      <c r="I113" s="2" t="s">
        <v>16</v>
      </c>
      <c r="J113" s="4"/>
      <c r="K113" s="3" t="s">
        <v>169</v>
      </c>
      <c r="L113" s="2">
        <v>2013</v>
      </c>
      <c r="M113" s="2" t="s">
        <v>29</v>
      </c>
      <c r="N113" s="2" t="s">
        <v>362</v>
      </c>
    </row>
    <row r="114" spans="1:14" ht="75" x14ac:dyDescent="0.25">
      <c r="A114" s="2" t="str">
        <f t="shared" si="3"/>
        <v>2020-10-20</v>
      </c>
      <c r="B114" s="2" t="str">
        <f>"1526"</f>
        <v>1526</v>
      </c>
      <c r="C114" s="1" t="s">
        <v>116</v>
      </c>
      <c r="D114" s="1" t="s">
        <v>172</v>
      </c>
      <c r="E114" s="2" t="str">
        <f>"2012"</f>
        <v>2012</v>
      </c>
      <c r="F114" s="2">
        <v>12</v>
      </c>
      <c r="G114" s="2" t="s">
        <v>19</v>
      </c>
      <c r="I114" s="2" t="s">
        <v>16</v>
      </c>
      <c r="J114" s="4"/>
      <c r="K114" s="3" t="s">
        <v>171</v>
      </c>
      <c r="L114" s="2">
        <v>2012</v>
      </c>
      <c r="M114" s="2" t="s">
        <v>17</v>
      </c>
      <c r="N114" s="2" t="s">
        <v>362</v>
      </c>
    </row>
    <row r="115" spans="1:14" ht="90" x14ac:dyDescent="0.25">
      <c r="A115" s="2" t="str">
        <f t="shared" si="3"/>
        <v>2020-10-20</v>
      </c>
      <c r="B115" s="2" t="str">
        <f>"1555"</f>
        <v>1555</v>
      </c>
      <c r="C115" s="1" t="s">
        <v>119</v>
      </c>
      <c r="D115" s="1" t="s">
        <v>173</v>
      </c>
      <c r="E115" s="2" t="str">
        <f>"01"</f>
        <v>01</v>
      </c>
      <c r="F115" s="2">
        <v>12</v>
      </c>
      <c r="G115" s="2" t="s">
        <v>19</v>
      </c>
      <c r="I115" s="2" t="s">
        <v>16</v>
      </c>
      <c r="J115" s="4"/>
      <c r="K115" s="3" t="s">
        <v>120</v>
      </c>
      <c r="L115" s="2">
        <v>2018</v>
      </c>
      <c r="M115" s="2" t="s">
        <v>25</v>
      </c>
      <c r="N115" s="2" t="s">
        <v>388</v>
      </c>
    </row>
    <row r="116" spans="1:14" ht="45" x14ac:dyDescent="0.25">
      <c r="A116" s="2" t="str">
        <f t="shared" si="3"/>
        <v>2020-10-20</v>
      </c>
      <c r="B116" s="2" t="str">
        <f>"1604"</f>
        <v>1604</v>
      </c>
      <c r="C116" s="1" t="s">
        <v>22</v>
      </c>
      <c r="D116" s="1" t="s">
        <v>175</v>
      </c>
      <c r="E116" s="2" t="str">
        <f>"01"</f>
        <v>01</v>
      </c>
      <c r="F116" s="2">
        <v>11</v>
      </c>
      <c r="G116" s="2" t="s">
        <v>19</v>
      </c>
      <c r="I116" s="2" t="s">
        <v>16</v>
      </c>
      <c r="J116" s="4"/>
      <c r="K116" s="3" t="s">
        <v>174</v>
      </c>
      <c r="L116" s="2">
        <v>2010</v>
      </c>
      <c r="M116" s="2" t="s">
        <v>25</v>
      </c>
      <c r="N116" s="2" t="s">
        <v>361</v>
      </c>
    </row>
    <row r="117" spans="1:14" ht="45" x14ac:dyDescent="0.25">
      <c r="A117" s="2" t="str">
        <f t="shared" si="3"/>
        <v>2020-10-20</v>
      </c>
      <c r="B117" s="2" t="str">
        <f>"1632"</f>
        <v>1632</v>
      </c>
      <c r="C117" s="1" t="s">
        <v>18</v>
      </c>
      <c r="D117" s="1" t="s">
        <v>176</v>
      </c>
      <c r="E117" s="2" t="str">
        <f>"02"</f>
        <v>02</v>
      </c>
      <c r="F117" s="2">
        <v>10</v>
      </c>
      <c r="G117" s="2" t="s">
        <v>19</v>
      </c>
      <c r="I117" s="2" t="s">
        <v>16</v>
      </c>
      <c r="J117" s="4"/>
      <c r="K117" s="3" t="s">
        <v>20</v>
      </c>
      <c r="L117" s="2">
        <v>2019</v>
      </c>
      <c r="M117" s="2" t="s">
        <v>17</v>
      </c>
      <c r="N117" s="2" t="s">
        <v>368</v>
      </c>
    </row>
    <row r="118" spans="1:14" ht="90" x14ac:dyDescent="0.25">
      <c r="A118" s="2" t="str">
        <f t="shared" si="3"/>
        <v>2020-10-20</v>
      </c>
      <c r="B118" s="2" t="str">
        <f>"1700"</f>
        <v>1700</v>
      </c>
      <c r="C118" s="1" t="s">
        <v>125</v>
      </c>
      <c r="D118" s="1" t="s">
        <v>178</v>
      </c>
      <c r="E118" s="2" t="str">
        <f>"01"</f>
        <v>01</v>
      </c>
      <c r="F118" s="2">
        <v>1</v>
      </c>
      <c r="G118" s="2" t="s">
        <v>19</v>
      </c>
      <c r="I118" s="2" t="s">
        <v>16</v>
      </c>
      <c r="J118" s="4"/>
      <c r="K118" s="3" t="s">
        <v>177</v>
      </c>
      <c r="L118" s="2">
        <v>1983</v>
      </c>
      <c r="M118" s="2" t="s">
        <v>32</v>
      </c>
      <c r="N118" s="2" t="s">
        <v>364</v>
      </c>
    </row>
    <row r="119" spans="1:14" ht="90" x14ac:dyDescent="0.25">
      <c r="A119" s="2" t="str">
        <f t="shared" si="3"/>
        <v>2020-10-20</v>
      </c>
      <c r="B119" s="2" t="str">
        <f>"1730"</f>
        <v>1730</v>
      </c>
      <c r="C119" s="1" t="s">
        <v>125</v>
      </c>
      <c r="D119" s="1" t="s">
        <v>180</v>
      </c>
      <c r="E119" s="2" t="str">
        <f>"01"</f>
        <v>01</v>
      </c>
      <c r="F119" s="2">
        <v>2</v>
      </c>
      <c r="G119" s="2" t="s">
        <v>19</v>
      </c>
      <c r="I119" s="2" t="s">
        <v>16</v>
      </c>
      <c r="J119" s="4"/>
      <c r="K119" s="3" t="s">
        <v>179</v>
      </c>
      <c r="L119" s="2">
        <v>1983</v>
      </c>
      <c r="M119" s="2" t="s">
        <v>32</v>
      </c>
      <c r="N119" s="2" t="s">
        <v>364</v>
      </c>
    </row>
    <row r="120" spans="1:14" ht="90" x14ac:dyDescent="0.25">
      <c r="A120" s="2" t="str">
        <f t="shared" si="3"/>
        <v>2020-10-20</v>
      </c>
      <c r="B120" s="2" t="str">
        <f>"1800"</f>
        <v>1800</v>
      </c>
      <c r="C120" s="1" t="s">
        <v>129</v>
      </c>
      <c r="D120" s="1" t="s">
        <v>182</v>
      </c>
      <c r="E120" s="2" t="str">
        <f>"02"</f>
        <v>02</v>
      </c>
      <c r="F120" s="2">
        <v>6</v>
      </c>
      <c r="G120" s="2" t="s">
        <v>19</v>
      </c>
      <c r="I120" s="2" t="s">
        <v>16</v>
      </c>
      <c r="J120" s="4"/>
      <c r="K120" s="3" t="s">
        <v>181</v>
      </c>
      <c r="L120" s="2">
        <v>2018</v>
      </c>
      <c r="M120" s="2" t="s">
        <v>76</v>
      </c>
      <c r="N120" s="2" t="s">
        <v>361</v>
      </c>
    </row>
    <row r="121" spans="1:14" ht="90" x14ac:dyDescent="0.25">
      <c r="A121" s="2" t="str">
        <f t="shared" si="3"/>
        <v>2020-10-20</v>
      </c>
      <c r="B121" s="2" t="str">
        <f>"1825"</f>
        <v>1825</v>
      </c>
      <c r="C121" s="1" t="s">
        <v>106</v>
      </c>
      <c r="E121" s="2" t="str">
        <f>"2020"</f>
        <v>2020</v>
      </c>
      <c r="F121" s="2">
        <v>23</v>
      </c>
      <c r="G121" s="2" t="s">
        <v>52</v>
      </c>
      <c r="I121" s="2" t="s">
        <v>16</v>
      </c>
      <c r="J121" s="4"/>
      <c r="K121" s="3" t="s">
        <v>427</v>
      </c>
      <c r="L121" s="2">
        <v>2020</v>
      </c>
      <c r="M121" s="2" t="s">
        <v>17</v>
      </c>
      <c r="N121" s="2" t="s">
        <v>366</v>
      </c>
    </row>
    <row r="122" spans="1:14" ht="75" x14ac:dyDescent="0.25">
      <c r="A122" s="2" t="str">
        <f t="shared" si="3"/>
        <v>2020-10-20</v>
      </c>
      <c r="B122" s="2" t="str">
        <f>"1830"</f>
        <v>1830</v>
      </c>
      <c r="C122" s="1" t="s">
        <v>133</v>
      </c>
      <c r="E122" s="2" t="str">
        <f>"02"</f>
        <v>02</v>
      </c>
      <c r="F122" s="2">
        <v>3</v>
      </c>
      <c r="G122" s="2" t="s">
        <v>13</v>
      </c>
      <c r="H122" s="2" t="s">
        <v>130</v>
      </c>
      <c r="I122" s="2" t="s">
        <v>16</v>
      </c>
      <c r="J122" s="4"/>
      <c r="K122" s="3" t="s">
        <v>183</v>
      </c>
      <c r="L122" s="2">
        <v>2019</v>
      </c>
      <c r="M122" s="2" t="s">
        <v>17</v>
      </c>
      <c r="N122" s="2" t="s">
        <v>385</v>
      </c>
    </row>
    <row r="123" spans="1:14" ht="90" x14ac:dyDescent="0.25">
      <c r="A123" s="2" t="str">
        <f t="shared" si="3"/>
        <v>2020-10-20</v>
      </c>
      <c r="B123" s="2" t="str">
        <f>"1900"</f>
        <v>1900</v>
      </c>
      <c r="C123" s="1" t="s">
        <v>184</v>
      </c>
      <c r="D123" s="1" t="s">
        <v>186</v>
      </c>
      <c r="E123" s="2" t="str">
        <f>"2019"</f>
        <v>2019</v>
      </c>
      <c r="F123" s="2">
        <v>24</v>
      </c>
      <c r="G123" s="2" t="s">
        <v>13</v>
      </c>
      <c r="H123" s="2" t="s">
        <v>85</v>
      </c>
      <c r="I123" s="2" t="s">
        <v>16</v>
      </c>
      <c r="J123" s="4"/>
      <c r="K123" s="3" t="s">
        <v>185</v>
      </c>
      <c r="L123" s="2">
        <v>2019</v>
      </c>
      <c r="M123" s="2" t="s">
        <v>17</v>
      </c>
      <c r="N123" s="2" t="s">
        <v>395</v>
      </c>
    </row>
    <row r="124" spans="1:14" ht="75" x14ac:dyDescent="0.25">
      <c r="A124" s="2" t="str">
        <f t="shared" si="3"/>
        <v>2020-10-20</v>
      </c>
      <c r="B124" s="2" t="str">
        <f>"1920"</f>
        <v>1920</v>
      </c>
      <c r="C124" s="1" t="s">
        <v>138</v>
      </c>
      <c r="D124" s="1" t="s">
        <v>188</v>
      </c>
      <c r="E124" s="2" t="str">
        <f>"01"</f>
        <v>01</v>
      </c>
      <c r="F124" s="2">
        <v>2</v>
      </c>
      <c r="G124" s="2" t="s">
        <v>19</v>
      </c>
      <c r="I124" s="2" t="s">
        <v>16</v>
      </c>
      <c r="J124" s="4"/>
      <c r="K124" s="3" t="s">
        <v>187</v>
      </c>
      <c r="L124" s="2">
        <v>2019</v>
      </c>
      <c r="M124" s="2" t="s">
        <v>17</v>
      </c>
      <c r="N124" s="2" t="s">
        <v>390</v>
      </c>
    </row>
    <row r="125" spans="1:14" ht="60" x14ac:dyDescent="0.25">
      <c r="A125" s="2" t="str">
        <f t="shared" si="3"/>
        <v>2020-10-20</v>
      </c>
      <c r="B125" s="2" t="str">
        <f>"1925"</f>
        <v>1925</v>
      </c>
      <c r="C125" s="1" t="s">
        <v>82</v>
      </c>
      <c r="E125" s="2" t="str">
        <f>"2020"</f>
        <v>2020</v>
      </c>
      <c r="F125" s="2">
        <v>207</v>
      </c>
      <c r="G125" s="2" t="s">
        <v>52</v>
      </c>
      <c r="J125" s="4"/>
      <c r="K125" s="3" t="s">
        <v>83</v>
      </c>
      <c r="L125" s="2">
        <v>2020</v>
      </c>
      <c r="M125" s="2" t="s">
        <v>17</v>
      </c>
      <c r="N125" s="2" t="s">
        <v>366</v>
      </c>
    </row>
    <row r="126" spans="1:14" ht="75" x14ac:dyDescent="0.25">
      <c r="A126" s="9" t="str">
        <f t="shared" si="3"/>
        <v>2020-10-20</v>
      </c>
      <c r="B126" s="9" t="str">
        <f>"1930"</f>
        <v>1930</v>
      </c>
      <c r="C126" s="10" t="s">
        <v>189</v>
      </c>
      <c r="D126" s="10" t="s">
        <v>418</v>
      </c>
      <c r="E126" s="9" t="str">
        <f>"02"</f>
        <v>02</v>
      </c>
      <c r="F126" s="9">
        <v>5</v>
      </c>
      <c r="G126" s="9" t="s">
        <v>90</v>
      </c>
      <c r="H126" s="9" t="s">
        <v>190</v>
      </c>
      <c r="I126" s="9" t="s">
        <v>16</v>
      </c>
      <c r="J126" s="5" t="s">
        <v>446</v>
      </c>
      <c r="K126" s="8" t="s">
        <v>191</v>
      </c>
      <c r="L126" s="9">
        <v>2019</v>
      </c>
      <c r="M126" s="9" t="s">
        <v>76</v>
      </c>
      <c r="N126" s="9" t="s">
        <v>362</v>
      </c>
    </row>
    <row r="127" spans="1:14" ht="30" x14ac:dyDescent="0.25">
      <c r="A127" s="9" t="str">
        <f t="shared" si="3"/>
        <v>2020-10-20</v>
      </c>
      <c r="B127" s="9" t="str">
        <f>"2000"</f>
        <v>2000</v>
      </c>
      <c r="C127" s="10" t="s">
        <v>192</v>
      </c>
      <c r="D127" s="10"/>
      <c r="E127" s="9" t="str">
        <f>"02"</f>
        <v>02</v>
      </c>
      <c r="F127" s="9">
        <v>5</v>
      </c>
      <c r="G127" s="9" t="s">
        <v>90</v>
      </c>
      <c r="H127" s="9" t="s">
        <v>193</v>
      </c>
      <c r="I127" s="9" t="s">
        <v>16</v>
      </c>
      <c r="J127" s="5" t="s">
        <v>446</v>
      </c>
      <c r="K127" s="8" t="s">
        <v>194</v>
      </c>
      <c r="L127" s="9">
        <v>2016</v>
      </c>
      <c r="M127" s="9" t="s">
        <v>17</v>
      </c>
      <c r="N127" s="9" t="s">
        <v>396</v>
      </c>
    </row>
    <row r="128" spans="1:14" ht="75" x14ac:dyDescent="0.25">
      <c r="A128" s="9" t="str">
        <f t="shared" si="3"/>
        <v>2020-10-20</v>
      </c>
      <c r="B128" s="9" t="str">
        <f>"2030"</f>
        <v>2030</v>
      </c>
      <c r="C128" s="10" t="s">
        <v>464</v>
      </c>
      <c r="D128" s="10"/>
      <c r="E128" s="9" t="str">
        <f>"2020"</f>
        <v>2020</v>
      </c>
      <c r="F128" s="9">
        <v>32</v>
      </c>
      <c r="G128" s="9" t="s">
        <v>52</v>
      </c>
      <c r="H128" s="9"/>
      <c r="I128" s="9"/>
      <c r="J128" s="5" t="s">
        <v>447</v>
      </c>
      <c r="K128" s="8" t="s">
        <v>196</v>
      </c>
      <c r="L128" s="9">
        <v>2020</v>
      </c>
      <c r="M128" s="9" t="s">
        <v>17</v>
      </c>
      <c r="N128" s="9" t="s">
        <v>381</v>
      </c>
    </row>
    <row r="129" spans="1:14" ht="60" x14ac:dyDescent="0.25">
      <c r="A129" s="2" t="str">
        <f t="shared" si="3"/>
        <v>2020-10-20</v>
      </c>
      <c r="B129" s="2" t="str">
        <f>"2130"</f>
        <v>2130</v>
      </c>
      <c r="C129" s="1" t="s">
        <v>82</v>
      </c>
      <c r="E129" s="2" t="str">
        <f>"2020"</f>
        <v>2020</v>
      </c>
      <c r="F129" s="2">
        <v>207</v>
      </c>
      <c r="G129" s="2" t="s">
        <v>52</v>
      </c>
      <c r="J129" s="4"/>
      <c r="K129" s="3" t="s">
        <v>83</v>
      </c>
      <c r="L129" s="2">
        <v>2020</v>
      </c>
      <c r="M129" s="2" t="s">
        <v>17</v>
      </c>
      <c r="N129" s="2" t="s">
        <v>366</v>
      </c>
    </row>
    <row r="130" spans="1:14" ht="75" x14ac:dyDescent="0.25">
      <c r="A130" s="9" t="str">
        <f t="shared" si="3"/>
        <v>2020-10-20</v>
      </c>
      <c r="B130" s="9" t="str">
        <f>"2135"</f>
        <v>2135</v>
      </c>
      <c r="C130" s="10" t="s">
        <v>197</v>
      </c>
      <c r="D130" s="10" t="s">
        <v>199</v>
      </c>
      <c r="E130" s="9" t="str">
        <f>"11"</f>
        <v>11</v>
      </c>
      <c r="F130" s="9">
        <v>20</v>
      </c>
      <c r="G130" s="9" t="s">
        <v>13</v>
      </c>
      <c r="H130" s="9" t="s">
        <v>130</v>
      </c>
      <c r="I130" s="9" t="s">
        <v>16</v>
      </c>
      <c r="J130" s="5" t="s">
        <v>448</v>
      </c>
      <c r="K130" s="8" t="s">
        <v>198</v>
      </c>
      <c r="L130" s="9">
        <v>2013</v>
      </c>
      <c r="M130" s="9" t="s">
        <v>76</v>
      </c>
      <c r="N130" s="9" t="s">
        <v>377</v>
      </c>
    </row>
    <row r="131" spans="1:14" ht="30" x14ac:dyDescent="0.25">
      <c r="A131" s="9" t="str">
        <f t="shared" si="3"/>
        <v>2020-10-20</v>
      </c>
      <c r="B131" s="9" t="str">
        <f>"2200"</f>
        <v>2200</v>
      </c>
      <c r="C131" s="10" t="s">
        <v>200</v>
      </c>
      <c r="D131" s="10"/>
      <c r="E131" s="9" t="str">
        <f>"2020"</f>
        <v>2020</v>
      </c>
      <c r="F131" s="9">
        <v>17</v>
      </c>
      <c r="G131" s="9" t="s">
        <v>52</v>
      </c>
      <c r="H131" s="9"/>
      <c r="I131" s="9"/>
      <c r="J131" s="5" t="s">
        <v>435</v>
      </c>
      <c r="K131" s="8" t="s">
        <v>201</v>
      </c>
      <c r="L131" s="9">
        <v>2020</v>
      </c>
      <c r="M131" s="9" t="s">
        <v>17</v>
      </c>
      <c r="N131" s="9" t="s">
        <v>397</v>
      </c>
    </row>
    <row r="132" spans="1:14" ht="75" x14ac:dyDescent="0.25">
      <c r="A132" s="2" t="str">
        <f t="shared" si="3"/>
        <v>2020-10-20</v>
      </c>
      <c r="B132" s="2" t="str">
        <f>"2330"</f>
        <v>2330</v>
      </c>
      <c r="C132" s="1" t="s">
        <v>464</v>
      </c>
      <c r="E132" s="2" t="str">
        <f>"2020"</f>
        <v>2020</v>
      </c>
      <c r="F132" s="2">
        <v>32</v>
      </c>
      <c r="G132" s="2" t="s">
        <v>52</v>
      </c>
      <c r="I132" s="2" t="s">
        <v>16</v>
      </c>
      <c r="J132" s="4"/>
      <c r="K132" s="3" t="s">
        <v>196</v>
      </c>
      <c r="L132" s="2">
        <v>2020</v>
      </c>
      <c r="M132" s="2" t="s">
        <v>17</v>
      </c>
      <c r="N132" s="2" t="s">
        <v>381</v>
      </c>
    </row>
    <row r="133" spans="1:14" ht="90" x14ac:dyDescent="0.25">
      <c r="A133" s="2" t="str">
        <f t="shared" si="3"/>
        <v>2020-10-20</v>
      </c>
      <c r="B133" s="2" t="str">
        <f>"2430"</f>
        <v>2430</v>
      </c>
      <c r="C133" s="1" t="s">
        <v>97</v>
      </c>
      <c r="E133" s="2" t="str">
        <f>" "</f>
        <v xml:space="preserve"> </v>
      </c>
      <c r="F133" s="2">
        <v>0</v>
      </c>
      <c r="G133" s="2" t="s">
        <v>19</v>
      </c>
      <c r="I133" s="2" t="s">
        <v>16</v>
      </c>
      <c r="J133" s="6"/>
      <c r="K133" s="3" t="s">
        <v>98</v>
      </c>
      <c r="L133" s="2">
        <v>2019</v>
      </c>
      <c r="M133" s="2" t="s">
        <v>17</v>
      </c>
      <c r="N133" s="2" t="s">
        <v>377</v>
      </c>
    </row>
    <row r="134" spans="1:14" ht="60" x14ac:dyDescent="0.25">
      <c r="A134" s="2" t="str">
        <f t="shared" si="3"/>
        <v>2020-10-20</v>
      </c>
      <c r="B134" s="2" t="str">
        <f>"2500"</f>
        <v>2500</v>
      </c>
      <c r="C134" s="1" t="s">
        <v>12</v>
      </c>
      <c r="E134" s="2" t="str">
        <f>"03"</f>
        <v>03</v>
      </c>
      <c r="F134" s="2">
        <v>7</v>
      </c>
      <c r="G134" s="2" t="s">
        <v>13</v>
      </c>
      <c r="H134" s="2" t="s">
        <v>14</v>
      </c>
      <c r="I134" s="2" t="s">
        <v>16</v>
      </c>
      <c r="J134" s="6"/>
      <c r="K134" s="3" t="s">
        <v>15</v>
      </c>
      <c r="L134" s="2">
        <v>2012</v>
      </c>
      <c r="M134" s="2" t="s">
        <v>17</v>
      </c>
      <c r="N134" s="2" t="s">
        <v>383</v>
      </c>
    </row>
    <row r="135" spans="1:14" ht="60" x14ac:dyDescent="0.25">
      <c r="A135" s="2" t="str">
        <f t="shared" si="3"/>
        <v>2020-10-20</v>
      </c>
      <c r="B135" s="2" t="str">
        <f>"2600"</f>
        <v>2600</v>
      </c>
      <c r="C135" s="1" t="s">
        <v>12</v>
      </c>
      <c r="E135" s="2" t="str">
        <f>"03"</f>
        <v>03</v>
      </c>
      <c r="F135" s="2">
        <v>7</v>
      </c>
      <c r="G135" s="2" t="s">
        <v>13</v>
      </c>
      <c r="H135" s="2" t="s">
        <v>14</v>
      </c>
      <c r="I135" s="2" t="s">
        <v>16</v>
      </c>
      <c r="J135" s="6"/>
      <c r="K135" s="3" t="s">
        <v>15</v>
      </c>
      <c r="L135" s="2">
        <v>2012</v>
      </c>
      <c r="M135" s="2" t="s">
        <v>17</v>
      </c>
      <c r="N135" s="2" t="s">
        <v>383</v>
      </c>
    </row>
    <row r="136" spans="1:14" ht="60" x14ac:dyDescent="0.25">
      <c r="A136" s="2" t="str">
        <f t="shared" si="3"/>
        <v>2020-10-20</v>
      </c>
      <c r="B136" s="2" t="str">
        <f>"2700"</f>
        <v>2700</v>
      </c>
      <c r="C136" s="1" t="s">
        <v>12</v>
      </c>
      <c r="E136" s="2" t="str">
        <f>"03"</f>
        <v>03</v>
      </c>
      <c r="F136" s="2">
        <v>7</v>
      </c>
      <c r="G136" s="2" t="s">
        <v>13</v>
      </c>
      <c r="H136" s="2" t="s">
        <v>14</v>
      </c>
      <c r="I136" s="2" t="s">
        <v>16</v>
      </c>
      <c r="J136" s="6"/>
      <c r="K136" s="3" t="s">
        <v>15</v>
      </c>
      <c r="L136" s="2">
        <v>2012</v>
      </c>
      <c r="M136" s="2" t="s">
        <v>17</v>
      </c>
      <c r="N136" s="2" t="s">
        <v>383</v>
      </c>
    </row>
    <row r="137" spans="1:14" ht="60" x14ac:dyDescent="0.25">
      <c r="A137" s="2" t="str">
        <f t="shared" si="3"/>
        <v>2020-10-20</v>
      </c>
      <c r="B137" s="2" t="str">
        <f>"2800"</f>
        <v>2800</v>
      </c>
      <c r="C137" s="1" t="s">
        <v>12</v>
      </c>
      <c r="E137" s="2" t="str">
        <f>"03"</f>
        <v>03</v>
      </c>
      <c r="F137" s="2">
        <v>7</v>
      </c>
      <c r="G137" s="2" t="s">
        <v>13</v>
      </c>
      <c r="H137" s="2" t="s">
        <v>14</v>
      </c>
      <c r="I137" s="2" t="s">
        <v>16</v>
      </c>
      <c r="J137" s="6"/>
      <c r="K137" s="3" t="s">
        <v>15</v>
      </c>
      <c r="L137" s="2">
        <v>2012</v>
      </c>
      <c r="M137" s="2" t="s">
        <v>17</v>
      </c>
      <c r="N137" s="2" t="s">
        <v>398</v>
      </c>
    </row>
    <row r="138" spans="1:14" ht="90" x14ac:dyDescent="0.25">
      <c r="A138" s="2" t="str">
        <f t="shared" ref="A138:A182" si="4">"2020-10-21"</f>
        <v>2020-10-21</v>
      </c>
      <c r="B138" s="2" t="str">
        <f>"0500"</f>
        <v>0500</v>
      </c>
      <c r="C138" s="1" t="s">
        <v>125</v>
      </c>
      <c r="D138" s="1" t="s">
        <v>178</v>
      </c>
      <c r="E138" s="2" t="str">
        <f>"01"</f>
        <v>01</v>
      </c>
      <c r="F138" s="2">
        <v>1</v>
      </c>
      <c r="G138" s="2" t="s">
        <v>19</v>
      </c>
      <c r="I138" s="2" t="s">
        <v>16</v>
      </c>
      <c r="J138" s="6"/>
      <c r="K138" s="3" t="s">
        <v>177</v>
      </c>
      <c r="L138" s="2">
        <v>1983</v>
      </c>
      <c r="M138" s="2" t="s">
        <v>32</v>
      </c>
      <c r="N138" s="2" t="s">
        <v>364</v>
      </c>
    </row>
    <row r="139" spans="1:14" ht="90" x14ac:dyDescent="0.25">
      <c r="A139" s="2" t="str">
        <f t="shared" si="4"/>
        <v>2020-10-21</v>
      </c>
      <c r="B139" s="2" t="str">
        <f>"0530"</f>
        <v>0530</v>
      </c>
      <c r="C139" s="1" t="s">
        <v>125</v>
      </c>
      <c r="D139" s="1" t="s">
        <v>180</v>
      </c>
      <c r="E139" s="2" t="str">
        <f>"01"</f>
        <v>01</v>
      </c>
      <c r="F139" s="2">
        <v>2</v>
      </c>
      <c r="G139" s="2" t="s">
        <v>19</v>
      </c>
      <c r="I139" s="2" t="s">
        <v>16</v>
      </c>
      <c r="J139" s="6"/>
      <c r="K139" s="3" t="s">
        <v>179</v>
      </c>
      <c r="L139" s="2">
        <v>1983</v>
      </c>
      <c r="M139" s="2" t="s">
        <v>32</v>
      </c>
      <c r="N139" s="2" t="s">
        <v>364</v>
      </c>
    </row>
    <row r="140" spans="1:14" ht="45" x14ac:dyDescent="0.25">
      <c r="A140" s="2" t="str">
        <f t="shared" si="4"/>
        <v>2020-10-21</v>
      </c>
      <c r="B140" s="2" t="str">
        <f>"0600"</f>
        <v>0600</v>
      </c>
      <c r="C140" s="1" t="s">
        <v>18</v>
      </c>
      <c r="D140" s="1" t="s">
        <v>202</v>
      </c>
      <c r="E140" s="2" t="str">
        <f>"01"</f>
        <v>01</v>
      </c>
      <c r="F140" s="2">
        <v>5</v>
      </c>
      <c r="G140" s="2" t="s">
        <v>19</v>
      </c>
      <c r="I140" s="2" t="s">
        <v>16</v>
      </c>
      <c r="J140" s="6"/>
      <c r="K140" s="3" t="s">
        <v>20</v>
      </c>
      <c r="L140" s="2">
        <v>2014</v>
      </c>
      <c r="M140" s="2" t="s">
        <v>17</v>
      </c>
      <c r="N140" s="2" t="s">
        <v>361</v>
      </c>
    </row>
    <row r="141" spans="1:14" ht="75" x14ac:dyDescent="0.25">
      <c r="A141" s="2" t="str">
        <f t="shared" si="4"/>
        <v>2020-10-21</v>
      </c>
      <c r="B141" s="2" t="str">
        <f>"0626"</f>
        <v>0626</v>
      </c>
      <c r="C141" s="1" t="s">
        <v>22</v>
      </c>
      <c r="D141" s="1" t="s">
        <v>204</v>
      </c>
      <c r="E141" s="2" t="str">
        <f>"01"</f>
        <v>01</v>
      </c>
      <c r="F141" s="2">
        <v>4</v>
      </c>
      <c r="G141" s="2" t="s">
        <v>19</v>
      </c>
      <c r="I141" s="2" t="s">
        <v>16</v>
      </c>
      <c r="J141" s="4"/>
      <c r="K141" s="3" t="s">
        <v>203</v>
      </c>
      <c r="L141" s="2">
        <v>2010</v>
      </c>
      <c r="M141" s="2" t="s">
        <v>25</v>
      </c>
      <c r="N141" s="2" t="s">
        <v>361</v>
      </c>
    </row>
    <row r="142" spans="1:14" ht="90" x14ac:dyDescent="0.25">
      <c r="A142" s="2" t="str">
        <f t="shared" si="4"/>
        <v>2020-10-21</v>
      </c>
      <c r="B142" s="2" t="str">
        <f>"0653"</f>
        <v>0653</v>
      </c>
      <c r="C142" s="1" t="s">
        <v>26</v>
      </c>
      <c r="D142" s="1" t="s">
        <v>206</v>
      </c>
      <c r="E142" s="2" t="str">
        <f>"02"</f>
        <v>02</v>
      </c>
      <c r="F142" s="2">
        <v>11</v>
      </c>
      <c r="G142" s="2" t="s">
        <v>13</v>
      </c>
      <c r="I142" s="2" t="s">
        <v>16</v>
      </c>
      <c r="J142" s="4"/>
      <c r="K142" s="3" t="s">
        <v>205</v>
      </c>
      <c r="L142" s="2">
        <v>2013</v>
      </c>
      <c r="M142" s="2" t="s">
        <v>29</v>
      </c>
      <c r="N142" s="2" t="s">
        <v>362</v>
      </c>
    </row>
    <row r="143" spans="1:14" ht="75" x14ac:dyDescent="0.25">
      <c r="A143" s="2" t="str">
        <f t="shared" si="4"/>
        <v>2020-10-21</v>
      </c>
      <c r="B143" s="2" t="str">
        <f>"0722"</f>
        <v>0722</v>
      </c>
      <c r="C143" s="1" t="s">
        <v>30</v>
      </c>
      <c r="E143" s="2" t="str">
        <f>"03"</f>
        <v>03</v>
      </c>
      <c r="F143" s="2">
        <v>13</v>
      </c>
      <c r="G143" s="2" t="s">
        <v>19</v>
      </c>
      <c r="I143" s="2" t="s">
        <v>16</v>
      </c>
      <c r="J143" s="4"/>
      <c r="K143" s="3" t="s">
        <v>31</v>
      </c>
      <c r="L143" s="2">
        <v>2015</v>
      </c>
      <c r="M143" s="2" t="s">
        <v>32</v>
      </c>
      <c r="N143" s="2" t="s">
        <v>363</v>
      </c>
    </row>
    <row r="144" spans="1:14" ht="90" x14ac:dyDescent="0.25">
      <c r="A144" s="2" t="str">
        <f t="shared" si="4"/>
        <v>2020-10-21</v>
      </c>
      <c r="B144" s="2" t="str">
        <f>"0736"</f>
        <v>0736</v>
      </c>
      <c r="C144" s="1" t="s">
        <v>33</v>
      </c>
      <c r="D144" s="1" t="s">
        <v>208</v>
      </c>
      <c r="E144" s="2" t="str">
        <f>"02"</f>
        <v>02</v>
      </c>
      <c r="F144" s="2">
        <v>7</v>
      </c>
      <c r="G144" s="2" t="s">
        <v>19</v>
      </c>
      <c r="I144" s="2" t="s">
        <v>16</v>
      </c>
      <c r="J144" s="4"/>
      <c r="K144" s="3" t="s">
        <v>207</v>
      </c>
      <c r="L144" s="2">
        <v>2019</v>
      </c>
      <c r="M144" s="2" t="s">
        <v>32</v>
      </c>
      <c r="N144" s="2" t="s">
        <v>364</v>
      </c>
    </row>
    <row r="145" spans="1:14" ht="75" x14ac:dyDescent="0.25">
      <c r="A145" s="2" t="str">
        <f t="shared" si="4"/>
        <v>2020-10-21</v>
      </c>
      <c r="B145" s="2" t="str">
        <f>"0801"</f>
        <v>0801</v>
      </c>
      <c r="C145" s="1" t="s">
        <v>36</v>
      </c>
      <c r="E145" s="2" t="str">
        <f>"01"</f>
        <v>01</v>
      </c>
      <c r="F145" s="2">
        <v>25</v>
      </c>
      <c r="G145" s="2" t="s">
        <v>19</v>
      </c>
      <c r="I145" s="2" t="s">
        <v>16</v>
      </c>
      <c r="J145" s="4"/>
      <c r="K145" s="3" t="s">
        <v>37</v>
      </c>
      <c r="L145" s="2">
        <v>0</v>
      </c>
      <c r="M145" s="2" t="s">
        <v>25</v>
      </c>
      <c r="N145" s="2" t="s">
        <v>365</v>
      </c>
    </row>
    <row r="146" spans="1:14" ht="90" x14ac:dyDescent="0.25">
      <c r="A146" s="2" t="str">
        <f t="shared" si="4"/>
        <v>2020-10-21</v>
      </c>
      <c r="B146" s="2" t="str">
        <f>"0814"</f>
        <v>0814</v>
      </c>
      <c r="C146" s="1" t="s">
        <v>38</v>
      </c>
      <c r="E146" s="2" t="str">
        <f>"01"</f>
        <v>01</v>
      </c>
      <c r="F146" s="2">
        <v>13</v>
      </c>
      <c r="G146" s="2" t="s">
        <v>19</v>
      </c>
      <c r="I146" s="2" t="s">
        <v>16</v>
      </c>
      <c r="J146" s="4"/>
      <c r="K146" s="3" t="s">
        <v>39</v>
      </c>
      <c r="L146" s="2">
        <v>0</v>
      </c>
      <c r="M146" s="2" t="s">
        <v>17</v>
      </c>
      <c r="N146" s="2" t="s">
        <v>399</v>
      </c>
    </row>
    <row r="147" spans="1:14" ht="75" x14ac:dyDescent="0.25">
      <c r="A147" s="2" t="str">
        <f t="shared" si="4"/>
        <v>2020-10-21</v>
      </c>
      <c r="B147" s="2" t="str">
        <f>"0819"</f>
        <v>0819</v>
      </c>
      <c r="C147" s="1" t="s">
        <v>40</v>
      </c>
      <c r="E147" s="2" t="str">
        <f>"01"</f>
        <v>01</v>
      </c>
      <c r="F147" s="2">
        <v>10</v>
      </c>
      <c r="G147" s="2" t="s">
        <v>19</v>
      </c>
      <c r="I147" s="2" t="s">
        <v>16</v>
      </c>
      <c r="J147" s="4"/>
      <c r="K147" s="3" t="s">
        <v>41</v>
      </c>
      <c r="L147" s="2">
        <v>2017</v>
      </c>
      <c r="M147" s="2" t="s">
        <v>42</v>
      </c>
      <c r="N147" s="2" t="s">
        <v>367</v>
      </c>
    </row>
    <row r="148" spans="1:14" ht="90" x14ac:dyDescent="0.25">
      <c r="A148" s="2" t="str">
        <f t="shared" si="4"/>
        <v>2020-10-21</v>
      </c>
      <c r="B148" s="2" t="str">
        <f>"0822"</f>
        <v>0822</v>
      </c>
      <c r="C148" s="1" t="s">
        <v>43</v>
      </c>
      <c r="E148" s="2" t="str">
        <f>"02"</f>
        <v>02</v>
      </c>
      <c r="F148" s="2">
        <v>7</v>
      </c>
      <c r="G148" s="2" t="s">
        <v>19</v>
      </c>
      <c r="I148" s="2" t="s">
        <v>16</v>
      </c>
      <c r="J148" s="4"/>
      <c r="K148" s="3" t="s">
        <v>44</v>
      </c>
      <c r="L148" s="2">
        <v>2009</v>
      </c>
      <c r="M148" s="2" t="s">
        <v>25</v>
      </c>
      <c r="N148" s="2" t="s">
        <v>364</v>
      </c>
    </row>
    <row r="149" spans="1:14" ht="105" x14ac:dyDescent="0.25">
      <c r="A149" s="2" t="str">
        <f t="shared" si="4"/>
        <v>2020-10-21</v>
      </c>
      <c r="B149" s="2" t="str">
        <f>"0847"</f>
        <v>0847</v>
      </c>
      <c r="C149" s="1" t="s">
        <v>45</v>
      </c>
      <c r="D149" s="1" t="s">
        <v>209</v>
      </c>
      <c r="E149" s="2" t="str">
        <f>"01"</f>
        <v>01</v>
      </c>
      <c r="F149" s="2">
        <v>16</v>
      </c>
      <c r="G149" s="2" t="s">
        <v>19</v>
      </c>
      <c r="I149" s="2" t="s">
        <v>16</v>
      </c>
      <c r="J149" s="4"/>
      <c r="K149" s="3" t="s">
        <v>46</v>
      </c>
      <c r="L149" s="2">
        <v>2005</v>
      </c>
      <c r="M149" s="2" t="s">
        <v>25</v>
      </c>
      <c r="N149" s="2" t="s">
        <v>362</v>
      </c>
    </row>
    <row r="150" spans="1:14" ht="60" x14ac:dyDescent="0.25">
      <c r="A150" s="2" t="str">
        <f t="shared" si="4"/>
        <v>2020-10-21</v>
      </c>
      <c r="B150" s="2" t="str">
        <f>"0909"</f>
        <v>0909</v>
      </c>
      <c r="C150" s="1" t="s">
        <v>47</v>
      </c>
      <c r="E150" s="2" t="str">
        <f>"01"</f>
        <v>01</v>
      </c>
      <c r="F150" s="2">
        <v>9</v>
      </c>
      <c r="G150" s="2" t="s">
        <v>19</v>
      </c>
      <c r="I150" s="2" t="s">
        <v>16</v>
      </c>
      <c r="J150" s="4"/>
      <c r="K150" s="3" t="s">
        <v>48</v>
      </c>
      <c r="L150" s="2">
        <v>2007</v>
      </c>
      <c r="M150" s="2" t="s">
        <v>17</v>
      </c>
      <c r="N150" s="2" t="s">
        <v>364</v>
      </c>
    </row>
    <row r="151" spans="1:14" ht="90" x14ac:dyDescent="0.25">
      <c r="A151" s="2" t="str">
        <f t="shared" si="4"/>
        <v>2020-10-21</v>
      </c>
      <c r="B151" s="2" t="str">
        <f>"0934"</f>
        <v>0934</v>
      </c>
      <c r="C151" s="1" t="s">
        <v>49</v>
      </c>
      <c r="E151" s="2" t="str">
        <f>"01"</f>
        <v>01</v>
      </c>
      <c r="F151" s="2">
        <v>10</v>
      </c>
      <c r="G151" s="2" t="s">
        <v>13</v>
      </c>
      <c r="I151" s="2" t="s">
        <v>16</v>
      </c>
      <c r="J151" s="4"/>
      <c r="K151" s="3" t="s">
        <v>50</v>
      </c>
      <c r="L151" s="2">
        <v>2014</v>
      </c>
      <c r="M151" s="2" t="s">
        <v>25</v>
      </c>
      <c r="N151" s="2" t="s">
        <v>368</v>
      </c>
    </row>
    <row r="152" spans="1:14" ht="75" x14ac:dyDescent="0.25">
      <c r="A152" s="2" t="str">
        <f t="shared" si="4"/>
        <v>2020-10-21</v>
      </c>
      <c r="B152" s="2" t="str">
        <f>"1000"</f>
        <v>1000</v>
      </c>
      <c r="C152" s="1" t="s">
        <v>195</v>
      </c>
      <c r="E152" s="2" t="str">
        <f>"2020"</f>
        <v>2020</v>
      </c>
      <c r="F152" s="2">
        <v>32</v>
      </c>
      <c r="G152" s="2" t="s">
        <v>52</v>
      </c>
      <c r="I152" s="2" t="s">
        <v>16</v>
      </c>
      <c r="J152" s="4"/>
      <c r="K152" s="3" t="s">
        <v>196</v>
      </c>
      <c r="L152" s="2">
        <v>2020</v>
      </c>
      <c r="M152" s="2" t="s">
        <v>17</v>
      </c>
      <c r="N152" s="2" t="s">
        <v>381</v>
      </c>
    </row>
    <row r="153" spans="1:14" ht="30" x14ac:dyDescent="0.25">
      <c r="A153" s="2" t="str">
        <f t="shared" si="4"/>
        <v>2020-10-21</v>
      </c>
      <c r="B153" s="2" t="str">
        <f>"1100"</f>
        <v>1100</v>
      </c>
      <c r="C153" s="1" t="s">
        <v>200</v>
      </c>
      <c r="E153" s="2" t="str">
        <f>"2020"</f>
        <v>2020</v>
      </c>
      <c r="F153" s="2">
        <v>17</v>
      </c>
      <c r="G153" s="2" t="s">
        <v>52</v>
      </c>
      <c r="I153" s="2" t="s">
        <v>16</v>
      </c>
      <c r="J153" s="4"/>
      <c r="K153" s="3" t="s">
        <v>201</v>
      </c>
      <c r="L153" s="2">
        <v>2020</v>
      </c>
      <c r="M153" s="2" t="s">
        <v>17</v>
      </c>
      <c r="N153" s="2" t="s">
        <v>397</v>
      </c>
    </row>
    <row r="154" spans="1:14" ht="105" x14ac:dyDescent="0.25">
      <c r="A154" s="2" t="str">
        <f t="shared" si="4"/>
        <v>2020-10-21</v>
      </c>
      <c r="B154" s="2" t="str">
        <f>"1230"</f>
        <v>1230</v>
      </c>
      <c r="C154" s="1" t="s">
        <v>210</v>
      </c>
      <c r="E154" s="2" t="str">
        <f>"2011"</f>
        <v>2011</v>
      </c>
      <c r="F154" s="2">
        <v>0</v>
      </c>
      <c r="G154" s="2" t="s">
        <v>13</v>
      </c>
      <c r="H154" s="2" t="s">
        <v>152</v>
      </c>
      <c r="I154" s="2" t="s">
        <v>16</v>
      </c>
      <c r="J154" s="4"/>
      <c r="K154" s="3" t="s">
        <v>211</v>
      </c>
      <c r="L154" s="2">
        <v>2011</v>
      </c>
      <c r="M154" s="2" t="s">
        <v>17</v>
      </c>
      <c r="N154" s="2" t="s">
        <v>379</v>
      </c>
    </row>
    <row r="155" spans="1:14" ht="75" x14ac:dyDescent="0.25">
      <c r="A155" s="2" t="str">
        <f t="shared" si="4"/>
        <v>2020-10-21</v>
      </c>
      <c r="B155" s="2" t="str">
        <f>"1330"</f>
        <v>1330</v>
      </c>
      <c r="C155" s="1" t="s">
        <v>189</v>
      </c>
      <c r="D155" s="1" t="s">
        <v>418</v>
      </c>
      <c r="E155" s="2" t="str">
        <f>"02"</f>
        <v>02</v>
      </c>
      <c r="F155" s="2">
        <v>5</v>
      </c>
      <c r="G155" s="2" t="s">
        <v>90</v>
      </c>
      <c r="H155" s="2" t="s">
        <v>190</v>
      </c>
      <c r="I155" s="2" t="s">
        <v>16</v>
      </c>
      <c r="J155" s="4"/>
      <c r="K155" s="3" t="s">
        <v>191</v>
      </c>
      <c r="L155" s="2">
        <v>2019</v>
      </c>
      <c r="M155" s="2" t="s">
        <v>76</v>
      </c>
      <c r="N155" s="2" t="s">
        <v>362</v>
      </c>
    </row>
    <row r="156" spans="1:14" ht="90" x14ac:dyDescent="0.25">
      <c r="A156" s="2" t="str">
        <f t="shared" si="4"/>
        <v>2020-10-21</v>
      </c>
      <c r="B156" s="2" t="str">
        <f>"1400"</f>
        <v>1400</v>
      </c>
      <c r="C156" s="1" t="s">
        <v>212</v>
      </c>
      <c r="D156" s="1" t="s">
        <v>214</v>
      </c>
      <c r="E156" s="2" t="str">
        <f>"2013"</f>
        <v>2013</v>
      </c>
      <c r="F156" s="2">
        <v>4</v>
      </c>
      <c r="G156" s="2" t="s">
        <v>13</v>
      </c>
      <c r="I156" s="2" t="s">
        <v>16</v>
      </c>
      <c r="J156" s="4"/>
      <c r="K156" s="3" t="s">
        <v>213</v>
      </c>
      <c r="L156" s="2">
        <v>0</v>
      </c>
      <c r="M156" s="2" t="s">
        <v>17</v>
      </c>
      <c r="N156" s="2" t="s">
        <v>379</v>
      </c>
    </row>
    <row r="157" spans="1:14" ht="90" x14ac:dyDescent="0.25">
      <c r="A157" s="2" t="str">
        <f t="shared" si="4"/>
        <v>2020-10-21</v>
      </c>
      <c r="B157" s="2" t="str">
        <f>"1500"</f>
        <v>1500</v>
      </c>
      <c r="C157" s="1" t="s">
        <v>26</v>
      </c>
      <c r="D157" s="1" t="s">
        <v>419</v>
      </c>
      <c r="E157" s="2" t="str">
        <f>"02"</f>
        <v>02</v>
      </c>
      <c r="F157" s="2">
        <v>3</v>
      </c>
      <c r="G157" s="2" t="s">
        <v>13</v>
      </c>
      <c r="I157" s="2" t="s">
        <v>16</v>
      </c>
      <c r="J157" s="4"/>
      <c r="K157" s="3" t="s">
        <v>215</v>
      </c>
      <c r="L157" s="2">
        <v>2013</v>
      </c>
      <c r="M157" s="2" t="s">
        <v>29</v>
      </c>
      <c r="N157" s="2" t="s">
        <v>362</v>
      </c>
    </row>
    <row r="158" spans="1:14" ht="75" x14ac:dyDescent="0.25">
      <c r="A158" s="2" t="str">
        <f t="shared" si="4"/>
        <v>2020-10-21</v>
      </c>
      <c r="B158" s="2" t="str">
        <f>"1526"</f>
        <v>1526</v>
      </c>
      <c r="C158" s="1" t="s">
        <v>116</v>
      </c>
      <c r="D158" s="1" t="s">
        <v>217</v>
      </c>
      <c r="E158" s="2" t="str">
        <f>"2012"</f>
        <v>2012</v>
      </c>
      <c r="F158" s="2">
        <v>13</v>
      </c>
      <c r="G158" s="2" t="s">
        <v>19</v>
      </c>
      <c r="I158" s="2" t="s">
        <v>16</v>
      </c>
      <c r="J158" s="4"/>
      <c r="K158" s="3" t="s">
        <v>216</v>
      </c>
      <c r="L158" s="2">
        <v>2012</v>
      </c>
      <c r="M158" s="2" t="s">
        <v>17</v>
      </c>
      <c r="N158" s="2" t="s">
        <v>362</v>
      </c>
    </row>
    <row r="159" spans="1:14" ht="90" x14ac:dyDescent="0.25">
      <c r="A159" s="2" t="str">
        <f t="shared" si="4"/>
        <v>2020-10-21</v>
      </c>
      <c r="B159" s="2" t="str">
        <f>"1555"</f>
        <v>1555</v>
      </c>
      <c r="C159" s="1" t="s">
        <v>119</v>
      </c>
      <c r="D159" s="1" t="s">
        <v>218</v>
      </c>
      <c r="E159" s="2" t="str">
        <f>"01"</f>
        <v>01</v>
      </c>
      <c r="F159" s="2">
        <v>13</v>
      </c>
      <c r="G159" s="2" t="s">
        <v>13</v>
      </c>
      <c r="I159" s="2" t="s">
        <v>16</v>
      </c>
      <c r="J159" s="4"/>
      <c r="K159" s="3" t="s">
        <v>120</v>
      </c>
      <c r="L159" s="2">
        <v>2018</v>
      </c>
      <c r="M159" s="2" t="s">
        <v>25</v>
      </c>
      <c r="N159" s="2" t="s">
        <v>388</v>
      </c>
    </row>
    <row r="160" spans="1:14" ht="60" x14ac:dyDescent="0.25">
      <c r="A160" s="2" t="str">
        <f t="shared" si="4"/>
        <v>2020-10-21</v>
      </c>
      <c r="B160" s="2" t="str">
        <f>"1604"</f>
        <v>1604</v>
      </c>
      <c r="C160" s="1" t="s">
        <v>22</v>
      </c>
      <c r="D160" s="1" t="s">
        <v>220</v>
      </c>
      <c r="E160" s="2" t="str">
        <f>"01"</f>
        <v>01</v>
      </c>
      <c r="F160" s="2">
        <v>12</v>
      </c>
      <c r="G160" s="2" t="s">
        <v>19</v>
      </c>
      <c r="I160" s="2" t="s">
        <v>16</v>
      </c>
      <c r="J160" s="4"/>
      <c r="K160" s="3" t="s">
        <v>219</v>
      </c>
      <c r="L160" s="2">
        <v>2010</v>
      </c>
      <c r="M160" s="2" t="s">
        <v>25</v>
      </c>
      <c r="N160" s="2" t="s">
        <v>361</v>
      </c>
    </row>
    <row r="161" spans="1:14" ht="45" x14ac:dyDescent="0.25">
      <c r="A161" s="2" t="str">
        <f t="shared" si="4"/>
        <v>2020-10-21</v>
      </c>
      <c r="B161" s="2" t="str">
        <f>"1632"</f>
        <v>1632</v>
      </c>
      <c r="C161" s="1" t="s">
        <v>18</v>
      </c>
      <c r="D161" s="1" t="s">
        <v>221</v>
      </c>
      <c r="E161" s="2" t="str">
        <f>"02"</f>
        <v>02</v>
      </c>
      <c r="F161" s="2">
        <v>11</v>
      </c>
      <c r="G161" s="2" t="s">
        <v>19</v>
      </c>
      <c r="I161" s="2" t="s">
        <v>16</v>
      </c>
      <c r="J161" s="4"/>
      <c r="K161" s="3" t="s">
        <v>20</v>
      </c>
      <c r="L161" s="2">
        <v>2019</v>
      </c>
      <c r="M161" s="2" t="s">
        <v>17</v>
      </c>
      <c r="N161" s="2" t="s">
        <v>361</v>
      </c>
    </row>
    <row r="162" spans="1:14" ht="75" x14ac:dyDescent="0.25">
      <c r="A162" s="2" t="str">
        <f t="shared" si="4"/>
        <v>2020-10-21</v>
      </c>
      <c r="B162" s="2" t="str">
        <f>"1700"</f>
        <v>1700</v>
      </c>
      <c r="C162" s="1" t="s">
        <v>125</v>
      </c>
      <c r="D162" s="1" t="s">
        <v>223</v>
      </c>
      <c r="E162" s="2" t="str">
        <f>"01"</f>
        <v>01</v>
      </c>
      <c r="F162" s="2">
        <v>3</v>
      </c>
      <c r="G162" s="2" t="s">
        <v>19</v>
      </c>
      <c r="I162" s="2" t="s">
        <v>16</v>
      </c>
      <c r="J162" s="4"/>
      <c r="K162" s="3" t="s">
        <v>222</v>
      </c>
      <c r="L162" s="2">
        <v>1983</v>
      </c>
      <c r="M162" s="2" t="s">
        <v>32</v>
      </c>
      <c r="N162" s="2" t="s">
        <v>364</v>
      </c>
    </row>
    <row r="163" spans="1:14" ht="75" x14ac:dyDescent="0.25">
      <c r="A163" s="2" t="str">
        <f t="shared" si="4"/>
        <v>2020-10-21</v>
      </c>
      <c r="B163" s="2" t="str">
        <f>"1730"</f>
        <v>1730</v>
      </c>
      <c r="C163" s="1" t="s">
        <v>125</v>
      </c>
      <c r="D163" s="1" t="s">
        <v>225</v>
      </c>
      <c r="E163" s="2" t="str">
        <f>"01"</f>
        <v>01</v>
      </c>
      <c r="F163" s="2">
        <v>4</v>
      </c>
      <c r="G163" s="2" t="s">
        <v>19</v>
      </c>
      <c r="I163" s="2" t="s">
        <v>16</v>
      </c>
      <c r="J163" s="4"/>
      <c r="K163" s="3" t="s">
        <v>224</v>
      </c>
      <c r="L163" s="2">
        <v>1983</v>
      </c>
      <c r="M163" s="2" t="s">
        <v>32</v>
      </c>
      <c r="N163" s="2" t="s">
        <v>364</v>
      </c>
    </row>
    <row r="164" spans="1:14" ht="45" x14ac:dyDescent="0.25">
      <c r="A164" s="2" t="str">
        <f t="shared" si="4"/>
        <v>2020-10-21</v>
      </c>
      <c r="B164" s="2" t="str">
        <f>"1800"</f>
        <v>1800</v>
      </c>
      <c r="C164" s="1" t="s">
        <v>129</v>
      </c>
      <c r="D164" s="1" t="s">
        <v>227</v>
      </c>
      <c r="E164" s="2" t="str">
        <f>"02"</f>
        <v>02</v>
      </c>
      <c r="F164" s="2">
        <v>7</v>
      </c>
      <c r="G164" s="2" t="s">
        <v>19</v>
      </c>
      <c r="I164" s="2" t="s">
        <v>16</v>
      </c>
      <c r="J164" s="4"/>
      <c r="K164" s="3" t="s">
        <v>226</v>
      </c>
      <c r="L164" s="2">
        <v>2018</v>
      </c>
      <c r="M164" s="2" t="s">
        <v>76</v>
      </c>
      <c r="N164" s="2" t="s">
        <v>361</v>
      </c>
    </row>
    <row r="165" spans="1:14" ht="90" x14ac:dyDescent="0.25">
      <c r="A165" s="2" t="str">
        <f t="shared" si="4"/>
        <v>2020-10-21</v>
      </c>
      <c r="B165" s="2" t="str">
        <f>"1825"</f>
        <v>1825</v>
      </c>
      <c r="C165" s="1" t="s">
        <v>106</v>
      </c>
      <c r="E165" s="2" t="str">
        <f>"2020"</f>
        <v>2020</v>
      </c>
      <c r="F165" s="2">
        <v>23</v>
      </c>
      <c r="G165" s="2" t="s">
        <v>52</v>
      </c>
      <c r="I165" s="2" t="s">
        <v>16</v>
      </c>
      <c r="J165" s="4"/>
      <c r="K165" s="3" t="s">
        <v>427</v>
      </c>
      <c r="L165" s="2">
        <v>2020</v>
      </c>
      <c r="M165" s="2" t="s">
        <v>17</v>
      </c>
      <c r="N165" s="2" t="s">
        <v>366</v>
      </c>
    </row>
    <row r="166" spans="1:14" ht="90" x14ac:dyDescent="0.25">
      <c r="A166" s="2" t="str">
        <f t="shared" si="4"/>
        <v>2020-10-21</v>
      </c>
      <c r="B166" s="2" t="str">
        <f>"1830"</f>
        <v>1830</v>
      </c>
      <c r="C166" s="1" t="s">
        <v>133</v>
      </c>
      <c r="E166" s="2" t="str">
        <f>"02"</f>
        <v>02</v>
      </c>
      <c r="F166" s="2">
        <v>4</v>
      </c>
      <c r="G166" s="2" t="s">
        <v>19</v>
      </c>
      <c r="I166" s="2" t="s">
        <v>16</v>
      </c>
      <c r="J166" s="4"/>
      <c r="K166" s="3" t="s">
        <v>228</v>
      </c>
      <c r="L166" s="2">
        <v>2019</v>
      </c>
      <c r="M166" s="2" t="s">
        <v>17</v>
      </c>
      <c r="N166" s="2" t="s">
        <v>385</v>
      </c>
    </row>
    <row r="167" spans="1:14" ht="60" x14ac:dyDescent="0.25">
      <c r="A167" s="2" t="str">
        <f t="shared" si="4"/>
        <v>2020-10-21</v>
      </c>
      <c r="B167" s="2" t="str">
        <f>"1900"</f>
        <v>1900</v>
      </c>
      <c r="C167" s="1" t="s">
        <v>135</v>
      </c>
      <c r="D167" s="1" t="s">
        <v>230</v>
      </c>
      <c r="E167" s="2" t="str">
        <f>"2019"</f>
        <v>2019</v>
      </c>
      <c r="F167" s="2">
        <v>25</v>
      </c>
      <c r="G167" s="2" t="s">
        <v>13</v>
      </c>
      <c r="I167" s="2" t="s">
        <v>16</v>
      </c>
      <c r="J167" s="4"/>
      <c r="K167" s="3" t="s">
        <v>229</v>
      </c>
      <c r="L167" s="2">
        <v>2019</v>
      </c>
      <c r="M167" s="2" t="s">
        <v>17</v>
      </c>
      <c r="N167" s="2" t="s">
        <v>365</v>
      </c>
    </row>
    <row r="168" spans="1:14" ht="45" x14ac:dyDescent="0.25">
      <c r="A168" s="2" t="str">
        <f t="shared" si="4"/>
        <v>2020-10-21</v>
      </c>
      <c r="B168" s="2" t="str">
        <f>"1920"</f>
        <v>1920</v>
      </c>
      <c r="C168" s="1" t="s">
        <v>138</v>
      </c>
      <c r="D168" s="1" t="s">
        <v>232</v>
      </c>
      <c r="E168" s="2" t="str">
        <f>"01"</f>
        <v>01</v>
      </c>
      <c r="F168" s="2">
        <v>3</v>
      </c>
      <c r="G168" s="2" t="s">
        <v>19</v>
      </c>
      <c r="I168" s="2" t="s">
        <v>16</v>
      </c>
      <c r="J168" s="4"/>
      <c r="K168" s="3" t="s">
        <v>231</v>
      </c>
      <c r="L168" s="2">
        <v>2019</v>
      </c>
      <c r="M168" s="2" t="s">
        <v>17</v>
      </c>
      <c r="N168" s="2" t="s">
        <v>390</v>
      </c>
    </row>
    <row r="169" spans="1:14" ht="60" x14ac:dyDescent="0.25">
      <c r="A169" s="2" t="str">
        <f t="shared" si="4"/>
        <v>2020-10-21</v>
      </c>
      <c r="B169" s="2" t="str">
        <f>"1925"</f>
        <v>1925</v>
      </c>
      <c r="C169" s="1" t="s">
        <v>82</v>
      </c>
      <c r="E169" s="2" t="str">
        <f>"2020"</f>
        <v>2020</v>
      </c>
      <c r="F169" s="2">
        <v>208</v>
      </c>
      <c r="G169" s="2" t="s">
        <v>52</v>
      </c>
      <c r="J169" s="4"/>
      <c r="K169" s="3" t="s">
        <v>83</v>
      </c>
      <c r="L169" s="2">
        <v>2020</v>
      </c>
      <c r="M169" s="2" t="s">
        <v>17</v>
      </c>
      <c r="N169" s="2" t="s">
        <v>366</v>
      </c>
    </row>
    <row r="170" spans="1:14" ht="90" x14ac:dyDescent="0.25">
      <c r="A170" s="9" t="str">
        <f t="shared" si="4"/>
        <v>2020-10-21</v>
      </c>
      <c r="B170" s="9" t="str">
        <f>"1930"</f>
        <v>1930</v>
      </c>
      <c r="C170" s="10" t="s">
        <v>233</v>
      </c>
      <c r="D170" s="10" t="s">
        <v>235</v>
      </c>
      <c r="E170" s="9" t="str">
        <f>"02"</f>
        <v>02</v>
      </c>
      <c r="F170" s="9">
        <v>3</v>
      </c>
      <c r="G170" s="9" t="s">
        <v>19</v>
      </c>
      <c r="H170" s="9"/>
      <c r="I170" s="9" t="s">
        <v>16</v>
      </c>
      <c r="J170" s="5" t="s">
        <v>449</v>
      </c>
      <c r="K170" s="8" t="s">
        <v>234</v>
      </c>
      <c r="L170" s="9">
        <v>2018</v>
      </c>
      <c r="M170" s="9" t="s">
        <v>17</v>
      </c>
      <c r="N170" s="9" t="s">
        <v>364</v>
      </c>
    </row>
    <row r="171" spans="1:14" ht="90" x14ac:dyDescent="0.25">
      <c r="A171" s="9" t="str">
        <f t="shared" si="4"/>
        <v>2020-10-21</v>
      </c>
      <c r="B171" s="9" t="str">
        <f>"2000"</f>
        <v>2000</v>
      </c>
      <c r="C171" s="10" t="s">
        <v>236</v>
      </c>
      <c r="D171" s="10"/>
      <c r="E171" s="9" t="str">
        <f>"2020"</f>
        <v>2020</v>
      </c>
      <c r="F171" s="9">
        <v>32</v>
      </c>
      <c r="G171" s="9" t="s">
        <v>52</v>
      </c>
      <c r="H171" s="9"/>
      <c r="I171" s="9"/>
      <c r="J171" s="5" t="s">
        <v>450</v>
      </c>
      <c r="K171" s="8" t="s">
        <v>237</v>
      </c>
      <c r="L171" s="9">
        <v>2020</v>
      </c>
      <c r="M171" s="9" t="s">
        <v>17</v>
      </c>
      <c r="N171" s="9" t="s">
        <v>400</v>
      </c>
    </row>
    <row r="172" spans="1:14" ht="75" x14ac:dyDescent="0.25">
      <c r="A172" s="9" t="str">
        <f t="shared" si="4"/>
        <v>2020-10-21</v>
      </c>
      <c r="B172" s="9" t="str">
        <f>"2030"</f>
        <v>2030</v>
      </c>
      <c r="C172" s="10" t="s">
        <v>420</v>
      </c>
      <c r="D172" s="10"/>
      <c r="E172" s="9" t="str">
        <f>"01"</f>
        <v>01</v>
      </c>
      <c r="F172" s="9">
        <v>1</v>
      </c>
      <c r="G172" s="9"/>
      <c r="H172" s="9"/>
      <c r="I172" s="9"/>
      <c r="J172" s="5" t="s">
        <v>451</v>
      </c>
      <c r="K172" s="8" t="s">
        <v>428</v>
      </c>
      <c r="L172" s="9">
        <v>2018</v>
      </c>
      <c r="M172" s="9" t="s">
        <v>238</v>
      </c>
      <c r="N172" s="9" t="s">
        <v>394</v>
      </c>
    </row>
    <row r="173" spans="1:14" ht="75" x14ac:dyDescent="0.25">
      <c r="A173" s="9" t="str">
        <f t="shared" si="4"/>
        <v>2020-10-21</v>
      </c>
      <c r="B173" s="9" t="str">
        <f>"2130"</f>
        <v>2130</v>
      </c>
      <c r="C173" s="10" t="s">
        <v>420</v>
      </c>
      <c r="D173" s="10"/>
      <c r="E173" s="9" t="str">
        <f>"01"</f>
        <v>01</v>
      </c>
      <c r="F173" s="9">
        <v>2</v>
      </c>
      <c r="G173" s="9"/>
      <c r="H173" s="9"/>
      <c r="I173" s="9"/>
      <c r="J173" s="5" t="s">
        <v>451</v>
      </c>
      <c r="K173" s="8" t="s">
        <v>428</v>
      </c>
      <c r="L173" s="9">
        <v>2018</v>
      </c>
      <c r="M173" s="9" t="s">
        <v>238</v>
      </c>
      <c r="N173" s="9" t="s">
        <v>394</v>
      </c>
    </row>
    <row r="174" spans="1:14" ht="60" x14ac:dyDescent="0.25">
      <c r="A174" s="2" t="str">
        <f t="shared" si="4"/>
        <v>2020-10-21</v>
      </c>
      <c r="B174" s="2" t="str">
        <f>"2230"</f>
        <v>2230</v>
      </c>
      <c r="C174" s="1" t="s">
        <v>82</v>
      </c>
      <c r="E174" s="2" t="str">
        <f>"2020"</f>
        <v>2020</v>
      </c>
      <c r="F174" s="2">
        <v>208</v>
      </c>
      <c r="G174" s="2" t="s">
        <v>52</v>
      </c>
      <c r="J174" s="4"/>
      <c r="K174" s="3" t="s">
        <v>83</v>
      </c>
      <c r="L174" s="2">
        <v>2020</v>
      </c>
      <c r="M174" s="2" t="s">
        <v>17</v>
      </c>
      <c r="N174" s="2" t="s">
        <v>366</v>
      </c>
    </row>
    <row r="175" spans="1:14" ht="75" x14ac:dyDescent="0.25">
      <c r="A175" s="2" t="str">
        <f t="shared" si="4"/>
        <v>2020-10-21</v>
      </c>
      <c r="B175" s="2" t="str">
        <f>"2235"</f>
        <v>2235</v>
      </c>
      <c r="C175" s="1" t="s">
        <v>239</v>
      </c>
      <c r="D175" s="1" t="s">
        <v>242</v>
      </c>
      <c r="E175" s="2" t="str">
        <f>"01"</f>
        <v>01</v>
      </c>
      <c r="F175" s="2">
        <v>2</v>
      </c>
      <c r="G175" s="2" t="s">
        <v>90</v>
      </c>
      <c r="H175" s="2" t="s">
        <v>240</v>
      </c>
      <c r="I175" s="2" t="s">
        <v>16</v>
      </c>
      <c r="J175" s="4"/>
      <c r="K175" s="3" t="s">
        <v>241</v>
      </c>
      <c r="L175" s="2">
        <v>0</v>
      </c>
      <c r="M175" s="2" t="s">
        <v>17</v>
      </c>
      <c r="N175" s="2" t="s">
        <v>396</v>
      </c>
    </row>
    <row r="176" spans="1:14" ht="90" x14ac:dyDescent="0.25">
      <c r="A176" s="2" t="str">
        <f t="shared" si="4"/>
        <v>2020-10-21</v>
      </c>
      <c r="B176" s="2" t="str">
        <f>"2305"</f>
        <v>2305</v>
      </c>
      <c r="C176" s="1" t="s">
        <v>243</v>
      </c>
      <c r="D176" s="1" t="s">
        <v>421</v>
      </c>
      <c r="E176" s="2" t="str">
        <f>"04"</f>
        <v>04</v>
      </c>
      <c r="F176" s="2">
        <v>2</v>
      </c>
      <c r="G176" s="2" t="s">
        <v>13</v>
      </c>
      <c r="I176" s="2" t="s">
        <v>16</v>
      </c>
      <c r="J176" s="4"/>
      <c r="K176" s="3" t="s">
        <v>244</v>
      </c>
      <c r="L176" s="2">
        <v>2017</v>
      </c>
      <c r="M176" s="2" t="s">
        <v>25</v>
      </c>
      <c r="N176" s="2" t="s">
        <v>368</v>
      </c>
    </row>
    <row r="177" spans="1:14" ht="90" x14ac:dyDescent="0.25">
      <c r="A177" s="2" t="str">
        <f t="shared" si="4"/>
        <v>2020-10-21</v>
      </c>
      <c r="B177" s="2" t="str">
        <f>"2330"</f>
        <v>2330</v>
      </c>
      <c r="C177" s="1" t="s">
        <v>236</v>
      </c>
      <c r="E177" s="2" t="str">
        <f>"2020"</f>
        <v>2020</v>
      </c>
      <c r="F177" s="2">
        <v>32</v>
      </c>
      <c r="G177" s="2" t="s">
        <v>52</v>
      </c>
      <c r="I177" s="2" t="s">
        <v>16</v>
      </c>
      <c r="J177" s="4"/>
      <c r="K177" s="3" t="s">
        <v>237</v>
      </c>
      <c r="L177" s="2">
        <v>2020</v>
      </c>
      <c r="M177" s="2" t="s">
        <v>17</v>
      </c>
      <c r="N177" s="2" t="s">
        <v>400</v>
      </c>
    </row>
    <row r="178" spans="1:14" ht="60" x14ac:dyDescent="0.25">
      <c r="A178" s="2" t="str">
        <f t="shared" si="4"/>
        <v>2020-10-21</v>
      </c>
      <c r="B178" s="2" t="str">
        <f>"2400"</f>
        <v>2400</v>
      </c>
      <c r="C178" s="1" t="s">
        <v>12</v>
      </c>
      <c r="E178" s="2" t="str">
        <f>"03"</f>
        <v>03</v>
      </c>
      <c r="F178" s="2">
        <v>8</v>
      </c>
      <c r="G178" s="2" t="s">
        <v>13</v>
      </c>
      <c r="H178" s="2" t="s">
        <v>14</v>
      </c>
      <c r="I178" s="2" t="s">
        <v>16</v>
      </c>
      <c r="J178" s="4"/>
      <c r="K178" s="3" t="s">
        <v>15</v>
      </c>
      <c r="L178" s="2">
        <v>2012</v>
      </c>
      <c r="M178" s="2" t="s">
        <v>17</v>
      </c>
      <c r="N178" s="2" t="s">
        <v>383</v>
      </c>
    </row>
    <row r="179" spans="1:14" ht="60" x14ac:dyDescent="0.25">
      <c r="A179" s="2" t="str">
        <f t="shared" si="4"/>
        <v>2020-10-21</v>
      </c>
      <c r="B179" s="2" t="str">
        <f>"2500"</f>
        <v>2500</v>
      </c>
      <c r="C179" s="1" t="s">
        <v>12</v>
      </c>
      <c r="E179" s="2" t="str">
        <f>"03"</f>
        <v>03</v>
      </c>
      <c r="F179" s="2">
        <v>8</v>
      </c>
      <c r="G179" s="2" t="s">
        <v>13</v>
      </c>
      <c r="H179" s="2" t="s">
        <v>14</v>
      </c>
      <c r="I179" s="2" t="s">
        <v>16</v>
      </c>
      <c r="J179" s="4"/>
      <c r="K179" s="3" t="s">
        <v>15</v>
      </c>
      <c r="L179" s="2">
        <v>2012</v>
      </c>
      <c r="M179" s="2" t="s">
        <v>17</v>
      </c>
      <c r="N179" s="2" t="s">
        <v>383</v>
      </c>
    </row>
    <row r="180" spans="1:14" ht="60" x14ac:dyDescent="0.25">
      <c r="A180" s="2" t="str">
        <f t="shared" si="4"/>
        <v>2020-10-21</v>
      </c>
      <c r="B180" s="2" t="str">
        <f>"2600"</f>
        <v>2600</v>
      </c>
      <c r="C180" s="1" t="s">
        <v>12</v>
      </c>
      <c r="E180" s="2" t="str">
        <f>"03"</f>
        <v>03</v>
      </c>
      <c r="F180" s="2">
        <v>8</v>
      </c>
      <c r="G180" s="2" t="s">
        <v>13</v>
      </c>
      <c r="H180" s="2" t="s">
        <v>14</v>
      </c>
      <c r="I180" s="2" t="s">
        <v>16</v>
      </c>
      <c r="J180" s="4"/>
      <c r="K180" s="3" t="s">
        <v>15</v>
      </c>
      <c r="L180" s="2">
        <v>2012</v>
      </c>
      <c r="M180" s="2" t="s">
        <v>17</v>
      </c>
      <c r="N180" s="2" t="s">
        <v>383</v>
      </c>
    </row>
    <row r="181" spans="1:14" ht="60" x14ac:dyDescent="0.25">
      <c r="A181" s="2" t="str">
        <f t="shared" si="4"/>
        <v>2020-10-21</v>
      </c>
      <c r="B181" s="2" t="str">
        <f>"2700"</f>
        <v>2700</v>
      </c>
      <c r="C181" s="1" t="s">
        <v>12</v>
      </c>
      <c r="E181" s="2" t="str">
        <f>"03"</f>
        <v>03</v>
      </c>
      <c r="F181" s="2">
        <v>8</v>
      </c>
      <c r="G181" s="2" t="s">
        <v>13</v>
      </c>
      <c r="H181" s="2" t="s">
        <v>14</v>
      </c>
      <c r="I181" s="2" t="s">
        <v>16</v>
      </c>
      <c r="J181" s="4"/>
      <c r="K181" s="3" t="s">
        <v>15</v>
      </c>
      <c r="L181" s="2">
        <v>2012</v>
      </c>
      <c r="M181" s="2" t="s">
        <v>17</v>
      </c>
      <c r="N181" s="2" t="s">
        <v>383</v>
      </c>
    </row>
    <row r="182" spans="1:14" ht="60" x14ac:dyDescent="0.25">
      <c r="A182" s="2" t="str">
        <f t="shared" si="4"/>
        <v>2020-10-21</v>
      </c>
      <c r="B182" s="2" t="str">
        <f>"2800"</f>
        <v>2800</v>
      </c>
      <c r="C182" s="1" t="s">
        <v>12</v>
      </c>
      <c r="E182" s="2" t="str">
        <f>"03"</f>
        <v>03</v>
      </c>
      <c r="F182" s="2">
        <v>8</v>
      </c>
      <c r="G182" s="2" t="s">
        <v>13</v>
      </c>
      <c r="H182" s="2" t="s">
        <v>14</v>
      </c>
      <c r="I182" s="2" t="s">
        <v>16</v>
      </c>
      <c r="J182" s="4"/>
      <c r="K182" s="3" t="s">
        <v>15</v>
      </c>
      <c r="L182" s="2">
        <v>2012</v>
      </c>
      <c r="M182" s="2" t="s">
        <v>17</v>
      </c>
      <c r="N182" s="2" t="s">
        <v>360</v>
      </c>
    </row>
    <row r="183" spans="1:14" ht="75" x14ac:dyDescent="0.25">
      <c r="A183" s="2" t="str">
        <f t="shared" ref="A183:A214" si="5">"2020-10-22"</f>
        <v>2020-10-22</v>
      </c>
      <c r="B183" s="2" t="str">
        <f>"0500"</f>
        <v>0500</v>
      </c>
      <c r="C183" s="1" t="s">
        <v>125</v>
      </c>
      <c r="D183" s="1" t="s">
        <v>223</v>
      </c>
      <c r="E183" s="2" t="str">
        <f>"01"</f>
        <v>01</v>
      </c>
      <c r="F183" s="2">
        <v>3</v>
      </c>
      <c r="G183" s="2" t="s">
        <v>19</v>
      </c>
      <c r="I183" s="2" t="s">
        <v>16</v>
      </c>
      <c r="J183" s="4"/>
      <c r="K183" s="3" t="s">
        <v>222</v>
      </c>
      <c r="L183" s="2">
        <v>1983</v>
      </c>
      <c r="M183" s="2" t="s">
        <v>32</v>
      </c>
      <c r="N183" s="2" t="s">
        <v>364</v>
      </c>
    </row>
    <row r="184" spans="1:14" ht="75" x14ac:dyDescent="0.25">
      <c r="A184" s="2" t="str">
        <f t="shared" si="5"/>
        <v>2020-10-22</v>
      </c>
      <c r="B184" s="2" t="str">
        <f>"0530"</f>
        <v>0530</v>
      </c>
      <c r="C184" s="1" t="s">
        <v>125</v>
      </c>
      <c r="D184" s="1" t="s">
        <v>225</v>
      </c>
      <c r="E184" s="2" t="str">
        <f>"01"</f>
        <v>01</v>
      </c>
      <c r="F184" s="2">
        <v>4</v>
      </c>
      <c r="G184" s="2" t="s">
        <v>19</v>
      </c>
      <c r="I184" s="2" t="s">
        <v>16</v>
      </c>
      <c r="J184" s="4"/>
      <c r="K184" s="3" t="s">
        <v>224</v>
      </c>
      <c r="L184" s="2">
        <v>1983</v>
      </c>
      <c r="M184" s="2" t="s">
        <v>32</v>
      </c>
      <c r="N184" s="2" t="s">
        <v>364</v>
      </c>
    </row>
    <row r="185" spans="1:14" ht="45" x14ac:dyDescent="0.25">
      <c r="A185" s="2" t="str">
        <f t="shared" si="5"/>
        <v>2020-10-22</v>
      </c>
      <c r="B185" s="2" t="str">
        <f>"0600"</f>
        <v>0600</v>
      </c>
      <c r="C185" s="1" t="s">
        <v>18</v>
      </c>
      <c r="D185" s="1" t="s">
        <v>246</v>
      </c>
      <c r="E185" s="2" t="str">
        <f>"01"</f>
        <v>01</v>
      </c>
      <c r="F185" s="2">
        <v>6</v>
      </c>
      <c r="G185" s="2" t="s">
        <v>13</v>
      </c>
      <c r="H185" s="2" t="s">
        <v>245</v>
      </c>
      <c r="I185" s="2" t="s">
        <v>16</v>
      </c>
      <c r="J185" s="4"/>
      <c r="K185" s="3" t="s">
        <v>20</v>
      </c>
      <c r="L185" s="2">
        <v>2014</v>
      </c>
      <c r="M185" s="2" t="s">
        <v>17</v>
      </c>
      <c r="N185" s="2" t="s">
        <v>361</v>
      </c>
    </row>
    <row r="186" spans="1:14" ht="60" x14ac:dyDescent="0.25">
      <c r="A186" s="2" t="str">
        <f t="shared" si="5"/>
        <v>2020-10-22</v>
      </c>
      <c r="B186" s="2" t="str">
        <f>"0626"</f>
        <v>0626</v>
      </c>
      <c r="C186" s="1" t="s">
        <v>22</v>
      </c>
      <c r="D186" s="1" t="s">
        <v>248</v>
      </c>
      <c r="E186" s="2" t="str">
        <f>"01"</f>
        <v>01</v>
      </c>
      <c r="F186" s="2">
        <v>5</v>
      </c>
      <c r="G186" s="2" t="s">
        <v>19</v>
      </c>
      <c r="I186" s="2" t="s">
        <v>16</v>
      </c>
      <c r="J186" s="4"/>
      <c r="K186" s="3" t="s">
        <v>247</v>
      </c>
      <c r="L186" s="2">
        <v>2010</v>
      </c>
      <c r="M186" s="2" t="s">
        <v>25</v>
      </c>
      <c r="N186" s="2" t="s">
        <v>361</v>
      </c>
    </row>
    <row r="187" spans="1:14" ht="75" x14ac:dyDescent="0.25">
      <c r="A187" s="2" t="str">
        <f t="shared" si="5"/>
        <v>2020-10-22</v>
      </c>
      <c r="B187" s="2" t="str">
        <f>"0653"</f>
        <v>0653</v>
      </c>
      <c r="C187" s="1" t="s">
        <v>26</v>
      </c>
      <c r="D187" s="1" t="s">
        <v>250</v>
      </c>
      <c r="E187" s="2" t="str">
        <f>"02"</f>
        <v>02</v>
      </c>
      <c r="F187" s="2">
        <v>12</v>
      </c>
      <c r="G187" s="2" t="s">
        <v>13</v>
      </c>
      <c r="I187" s="2" t="s">
        <v>16</v>
      </c>
      <c r="J187" s="4"/>
      <c r="K187" s="3" t="s">
        <v>249</v>
      </c>
      <c r="L187" s="2">
        <v>2013</v>
      </c>
      <c r="M187" s="2" t="s">
        <v>29</v>
      </c>
      <c r="N187" s="2" t="s">
        <v>362</v>
      </c>
    </row>
    <row r="188" spans="1:14" ht="75" x14ac:dyDescent="0.25">
      <c r="A188" s="2" t="str">
        <f t="shared" si="5"/>
        <v>2020-10-22</v>
      </c>
      <c r="B188" s="2" t="str">
        <f>"0722"</f>
        <v>0722</v>
      </c>
      <c r="C188" s="1" t="s">
        <v>30</v>
      </c>
      <c r="E188" s="2" t="str">
        <f>"03"</f>
        <v>03</v>
      </c>
      <c r="F188" s="2">
        <v>14</v>
      </c>
      <c r="G188" s="2" t="s">
        <v>19</v>
      </c>
      <c r="I188" s="2" t="s">
        <v>16</v>
      </c>
      <c r="J188" s="4"/>
      <c r="K188" s="3" t="s">
        <v>31</v>
      </c>
      <c r="L188" s="2">
        <v>2015</v>
      </c>
      <c r="M188" s="2" t="s">
        <v>32</v>
      </c>
      <c r="N188" s="2" t="s">
        <v>363</v>
      </c>
    </row>
    <row r="189" spans="1:14" ht="90" x14ac:dyDescent="0.25">
      <c r="A189" s="2" t="str">
        <f t="shared" si="5"/>
        <v>2020-10-22</v>
      </c>
      <c r="B189" s="2" t="str">
        <f>"0736"</f>
        <v>0736</v>
      </c>
      <c r="C189" s="1" t="s">
        <v>33</v>
      </c>
      <c r="D189" s="1" t="s">
        <v>252</v>
      </c>
      <c r="E189" s="2" t="str">
        <f>"02"</f>
        <v>02</v>
      </c>
      <c r="F189" s="2">
        <v>8</v>
      </c>
      <c r="G189" s="2" t="s">
        <v>19</v>
      </c>
      <c r="I189" s="2" t="s">
        <v>16</v>
      </c>
      <c r="J189" s="4"/>
      <c r="K189" s="3" t="s">
        <v>251</v>
      </c>
      <c r="L189" s="2">
        <v>2019</v>
      </c>
      <c r="M189" s="2" t="s">
        <v>32</v>
      </c>
      <c r="N189" s="2" t="s">
        <v>364</v>
      </c>
    </row>
    <row r="190" spans="1:14" ht="75" x14ac:dyDescent="0.25">
      <c r="A190" s="2" t="str">
        <f t="shared" si="5"/>
        <v>2020-10-22</v>
      </c>
      <c r="B190" s="2" t="str">
        <f>"0801"</f>
        <v>0801</v>
      </c>
      <c r="C190" s="1" t="s">
        <v>36</v>
      </c>
      <c r="E190" s="2" t="str">
        <f>"01"</f>
        <v>01</v>
      </c>
      <c r="F190" s="2">
        <v>26</v>
      </c>
      <c r="G190" s="2" t="s">
        <v>19</v>
      </c>
      <c r="I190" s="2" t="s">
        <v>16</v>
      </c>
      <c r="J190" s="4"/>
      <c r="K190" s="3" t="s">
        <v>37</v>
      </c>
      <c r="L190" s="2">
        <v>0</v>
      </c>
      <c r="M190" s="2" t="s">
        <v>25</v>
      </c>
      <c r="N190" s="2" t="s">
        <v>365</v>
      </c>
    </row>
    <row r="191" spans="1:14" ht="90" x14ac:dyDescent="0.25">
      <c r="A191" s="2" t="str">
        <f t="shared" si="5"/>
        <v>2020-10-22</v>
      </c>
      <c r="B191" s="2" t="str">
        <f>"0814"</f>
        <v>0814</v>
      </c>
      <c r="C191" s="1" t="s">
        <v>38</v>
      </c>
      <c r="E191" s="2" t="str">
        <f>"01"</f>
        <v>01</v>
      </c>
      <c r="F191" s="2">
        <v>14</v>
      </c>
      <c r="G191" s="2" t="s">
        <v>19</v>
      </c>
      <c r="I191" s="2" t="s">
        <v>16</v>
      </c>
      <c r="J191" s="4"/>
      <c r="K191" s="3" t="s">
        <v>39</v>
      </c>
      <c r="L191" s="2">
        <v>0</v>
      </c>
      <c r="M191" s="2" t="s">
        <v>17</v>
      </c>
      <c r="N191" s="2" t="s">
        <v>366</v>
      </c>
    </row>
    <row r="192" spans="1:14" ht="75" x14ac:dyDescent="0.25">
      <c r="A192" s="2" t="str">
        <f t="shared" si="5"/>
        <v>2020-10-22</v>
      </c>
      <c r="B192" s="2" t="str">
        <f>"0819"</f>
        <v>0819</v>
      </c>
      <c r="C192" s="1" t="s">
        <v>40</v>
      </c>
      <c r="E192" s="2" t="str">
        <f>"01"</f>
        <v>01</v>
      </c>
      <c r="F192" s="2">
        <v>11</v>
      </c>
      <c r="G192" s="2" t="s">
        <v>19</v>
      </c>
      <c r="I192" s="2" t="s">
        <v>16</v>
      </c>
      <c r="J192" s="4"/>
      <c r="K192" s="3" t="s">
        <v>41</v>
      </c>
      <c r="L192" s="2">
        <v>2017</v>
      </c>
      <c r="M192" s="2" t="s">
        <v>42</v>
      </c>
      <c r="N192" s="2" t="s">
        <v>367</v>
      </c>
    </row>
    <row r="193" spans="1:14" ht="90" x14ac:dyDescent="0.25">
      <c r="A193" s="2" t="str">
        <f t="shared" si="5"/>
        <v>2020-10-22</v>
      </c>
      <c r="B193" s="2" t="str">
        <f>"0822"</f>
        <v>0822</v>
      </c>
      <c r="C193" s="1" t="s">
        <v>43</v>
      </c>
      <c r="E193" s="2" t="str">
        <f>"02"</f>
        <v>02</v>
      </c>
      <c r="F193" s="2">
        <v>8</v>
      </c>
      <c r="G193" s="2" t="s">
        <v>19</v>
      </c>
      <c r="I193" s="2" t="s">
        <v>16</v>
      </c>
      <c r="J193" s="4"/>
      <c r="K193" s="3" t="s">
        <v>44</v>
      </c>
      <c r="L193" s="2">
        <v>2009</v>
      </c>
      <c r="M193" s="2" t="s">
        <v>25</v>
      </c>
      <c r="N193" s="2" t="s">
        <v>364</v>
      </c>
    </row>
    <row r="194" spans="1:14" ht="105" x14ac:dyDescent="0.25">
      <c r="A194" s="2" t="str">
        <f t="shared" si="5"/>
        <v>2020-10-22</v>
      </c>
      <c r="B194" s="2" t="str">
        <f>"0847"</f>
        <v>0847</v>
      </c>
      <c r="C194" s="1" t="s">
        <v>45</v>
      </c>
      <c r="D194" s="1" t="s">
        <v>253</v>
      </c>
      <c r="E194" s="2" t="str">
        <f>"01"</f>
        <v>01</v>
      </c>
      <c r="F194" s="2">
        <v>17</v>
      </c>
      <c r="G194" s="2" t="s">
        <v>19</v>
      </c>
      <c r="I194" s="2" t="s">
        <v>16</v>
      </c>
      <c r="J194" s="4"/>
      <c r="K194" s="3" t="s">
        <v>46</v>
      </c>
      <c r="L194" s="2">
        <v>2005</v>
      </c>
      <c r="M194" s="2" t="s">
        <v>25</v>
      </c>
      <c r="N194" s="2" t="s">
        <v>362</v>
      </c>
    </row>
    <row r="195" spans="1:14" ht="60" x14ac:dyDescent="0.25">
      <c r="A195" s="2" t="str">
        <f t="shared" si="5"/>
        <v>2020-10-22</v>
      </c>
      <c r="B195" s="2" t="str">
        <f>"0909"</f>
        <v>0909</v>
      </c>
      <c r="C195" s="1" t="s">
        <v>47</v>
      </c>
      <c r="E195" s="2" t="str">
        <f>"01"</f>
        <v>01</v>
      </c>
      <c r="F195" s="2">
        <v>10</v>
      </c>
      <c r="G195" s="2" t="s">
        <v>19</v>
      </c>
      <c r="I195" s="2" t="s">
        <v>16</v>
      </c>
      <c r="J195" s="4"/>
      <c r="K195" s="3" t="s">
        <v>48</v>
      </c>
      <c r="L195" s="2">
        <v>2007</v>
      </c>
      <c r="M195" s="2" t="s">
        <v>17</v>
      </c>
      <c r="N195" s="2" t="s">
        <v>401</v>
      </c>
    </row>
    <row r="196" spans="1:14" ht="90" x14ac:dyDescent="0.25">
      <c r="A196" s="2" t="str">
        <f t="shared" si="5"/>
        <v>2020-10-22</v>
      </c>
      <c r="B196" s="2" t="str">
        <f>"0934"</f>
        <v>0934</v>
      </c>
      <c r="C196" s="1" t="s">
        <v>49</v>
      </c>
      <c r="D196" s="1" t="s">
        <v>254</v>
      </c>
      <c r="E196" s="2" t="str">
        <f>"01"</f>
        <v>01</v>
      </c>
      <c r="F196" s="2">
        <v>11</v>
      </c>
      <c r="G196" s="2" t="s">
        <v>13</v>
      </c>
      <c r="I196" s="2" t="s">
        <v>16</v>
      </c>
      <c r="J196" s="4"/>
      <c r="K196" s="3" t="s">
        <v>50</v>
      </c>
      <c r="L196" s="2">
        <v>2014</v>
      </c>
      <c r="M196" s="2" t="s">
        <v>25</v>
      </c>
      <c r="N196" s="2" t="s">
        <v>368</v>
      </c>
    </row>
    <row r="197" spans="1:14" ht="60" x14ac:dyDescent="0.25">
      <c r="A197" s="2" t="str">
        <f t="shared" si="5"/>
        <v>2020-10-22</v>
      </c>
      <c r="B197" s="2" t="str">
        <f>"1000"</f>
        <v>1000</v>
      </c>
      <c r="C197" s="1" t="s">
        <v>255</v>
      </c>
      <c r="E197" s="2" t="str">
        <f>"00"</f>
        <v>00</v>
      </c>
      <c r="F197" s="2">
        <v>0</v>
      </c>
      <c r="G197" s="2" t="s">
        <v>52</v>
      </c>
      <c r="I197" s="2" t="s">
        <v>16</v>
      </c>
      <c r="J197" s="4"/>
      <c r="K197" s="3" t="s">
        <v>256</v>
      </c>
      <c r="L197" s="2">
        <v>1996</v>
      </c>
      <c r="M197" s="2" t="s">
        <v>17</v>
      </c>
      <c r="N197" s="2" t="s">
        <v>378</v>
      </c>
    </row>
    <row r="198" spans="1:14" ht="90" x14ac:dyDescent="0.25">
      <c r="A198" s="2" t="str">
        <f t="shared" si="5"/>
        <v>2020-10-22</v>
      </c>
      <c r="B198" s="2" t="str">
        <f>"1055"</f>
        <v>1055</v>
      </c>
      <c r="C198" s="1" t="s">
        <v>106</v>
      </c>
      <c r="E198" s="2" t="str">
        <f>"2020"</f>
        <v>2020</v>
      </c>
      <c r="F198" s="2">
        <v>23</v>
      </c>
      <c r="G198" s="2" t="s">
        <v>52</v>
      </c>
      <c r="I198" s="2" t="s">
        <v>16</v>
      </c>
      <c r="J198" s="4"/>
      <c r="K198" s="3" t="s">
        <v>427</v>
      </c>
      <c r="L198" s="2">
        <v>2020</v>
      </c>
      <c r="M198" s="2" t="s">
        <v>17</v>
      </c>
      <c r="N198" s="2" t="s">
        <v>366</v>
      </c>
    </row>
    <row r="199" spans="1:14" ht="90" x14ac:dyDescent="0.25">
      <c r="A199" s="2" t="str">
        <f t="shared" si="5"/>
        <v>2020-10-22</v>
      </c>
      <c r="B199" s="2" t="str">
        <f>"1100"</f>
        <v>1100</v>
      </c>
      <c r="C199" s="1" t="s">
        <v>236</v>
      </c>
      <c r="E199" s="2" t="str">
        <f>"2020"</f>
        <v>2020</v>
      </c>
      <c r="F199" s="2">
        <v>32</v>
      </c>
      <c r="G199" s="2" t="s">
        <v>52</v>
      </c>
      <c r="I199" s="2" t="s">
        <v>16</v>
      </c>
      <c r="J199" s="4"/>
      <c r="K199" s="3" t="s">
        <v>237</v>
      </c>
      <c r="L199" s="2">
        <v>2020</v>
      </c>
      <c r="M199" s="2" t="s">
        <v>17</v>
      </c>
      <c r="N199" s="2" t="s">
        <v>400</v>
      </c>
    </row>
    <row r="200" spans="1:14" ht="90" x14ac:dyDescent="0.25">
      <c r="A200" s="2" t="str">
        <f t="shared" si="5"/>
        <v>2020-10-22</v>
      </c>
      <c r="B200" s="2" t="str">
        <f>"1130"</f>
        <v>1130</v>
      </c>
      <c r="C200" s="1" t="s">
        <v>233</v>
      </c>
      <c r="D200" s="1" t="s">
        <v>235</v>
      </c>
      <c r="E200" s="2" t="str">
        <f>"02"</f>
        <v>02</v>
      </c>
      <c r="F200" s="2">
        <v>3</v>
      </c>
      <c r="G200" s="2" t="s">
        <v>19</v>
      </c>
      <c r="I200" s="2" t="s">
        <v>16</v>
      </c>
      <c r="J200" s="4"/>
      <c r="K200" s="3" t="s">
        <v>234</v>
      </c>
      <c r="L200" s="2">
        <v>2018</v>
      </c>
      <c r="M200" s="2" t="s">
        <v>17</v>
      </c>
      <c r="N200" s="2" t="s">
        <v>364</v>
      </c>
    </row>
    <row r="201" spans="1:14" ht="75" x14ac:dyDescent="0.25">
      <c r="A201" s="2" t="str">
        <f t="shared" si="5"/>
        <v>2020-10-22</v>
      </c>
      <c r="B201" s="2" t="str">
        <f>"1200"</f>
        <v>1200</v>
      </c>
      <c r="C201" s="1" t="s">
        <v>420</v>
      </c>
      <c r="E201" s="2" t="str">
        <f>"01"</f>
        <v>01</v>
      </c>
      <c r="F201" s="2">
        <v>1</v>
      </c>
      <c r="I201" s="2" t="s">
        <v>16</v>
      </c>
      <c r="J201" s="4"/>
      <c r="K201" s="3" t="s">
        <v>428</v>
      </c>
      <c r="L201" s="2">
        <v>2018</v>
      </c>
      <c r="M201" s="2" t="s">
        <v>238</v>
      </c>
      <c r="N201" s="2" t="s">
        <v>394</v>
      </c>
    </row>
    <row r="202" spans="1:14" ht="75" x14ac:dyDescent="0.25">
      <c r="A202" s="2" t="str">
        <f t="shared" si="5"/>
        <v>2020-10-22</v>
      </c>
      <c r="B202" s="2" t="str">
        <f>"1300"</f>
        <v>1300</v>
      </c>
      <c r="C202" s="1" t="s">
        <v>420</v>
      </c>
      <c r="E202" s="2" t="str">
        <f>"01"</f>
        <v>01</v>
      </c>
      <c r="F202" s="2">
        <v>2</v>
      </c>
      <c r="I202" s="2" t="s">
        <v>16</v>
      </c>
      <c r="J202" s="4"/>
      <c r="K202" s="3" t="s">
        <v>428</v>
      </c>
      <c r="L202" s="2">
        <v>2018</v>
      </c>
      <c r="M202" s="2" t="s">
        <v>238</v>
      </c>
      <c r="N202" s="2" t="s">
        <v>394</v>
      </c>
    </row>
    <row r="203" spans="1:14" ht="90" x14ac:dyDescent="0.25">
      <c r="A203" s="2" t="str">
        <f t="shared" si="5"/>
        <v>2020-10-22</v>
      </c>
      <c r="B203" s="2" t="str">
        <f>"1400"</f>
        <v>1400</v>
      </c>
      <c r="C203" s="1" t="s">
        <v>106</v>
      </c>
      <c r="E203" s="2" t="str">
        <f>"2020"</f>
        <v>2020</v>
      </c>
      <c r="F203" s="2">
        <v>23</v>
      </c>
      <c r="G203" s="2" t="s">
        <v>52</v>
      </c>
      <c r="I203" s="2" t="s">
        <v>16</v>
      </c>
      <c r="J203" s="4"/>
      <c r="K203" s="3" t="s">
        <v>427</v>
      </c>
      <c r="L203" s="2">
        <v>2020</v>
      </c>
      <c r="M203" s="2" t="s">
        <v>17</v>
      </c>
      <c r="N203" s="2" t="s">
        <v>366</v>
      </c>
    </row>
    <row r="204" spans="1:14" ht="75" x14ac:dyDescent="0.25">
      <c r="A204" s="2" t="str">
        <f t="shared" si="5"/>
        <v>2020-10-22</v>
      </c>
      <c r="B204" s="2" t="str">
        <f>"1405"</f>
        <v>1405</v>
      </c>
      <c r="C204" s="1" t="s">
        <v>239</v>
      </c>
      <c r="D204" s="1" t="s">
        <v>242</v>
      </c>
      <c r="E204" s="2" t="str">
        <f>"01"</f>
        <v>01</v>
      </c>
      <c r="F204" s="2">
        <v>2</v>
      </c>
      <c r="G204" s="2" t="s">
        <v>90</v>
      </c>
      <c r="H204" s="2" t="s">
        <v>240</v>
      </c>
      <c r="I204" s="2" t="s">
        <v>16</v>
      </c>
      <c r="J204" s="4"/>
      <c r="K204" s="3" t="s">
        <v>241</v>
      </c>
      <c r="L204" s="2">
        <v>0</v>
      </c>
      <c r="M204" s="2" t="s">
        <v>17</v>
      </c>
      <c r="N204" s="2" t="s">
        <v>396</v>
      </c>
    </row>
    <row r="205" spans="1:14" ht="90" x14ac:dyDescent="0.25">
      <c r="A205" s="2" t="str">
        <f t="shared" si="5"/>
        <v>2020-10-22</v>
      </c>
      <c r="B205" s="2" t="str">
        <f>"1435"</f>
        <v>1435</v>
      </c>
      <c r="C205" s="1" t="s">
        <v>243</v>
      </c>
      <c r="D205" s="1" t="s">
        <v>421</v>
      </c>
      <c r="E205" s="2" t="str">
        <f>"04"</f>
        <v>04</v>
      </c>
      <c r="F205" s="2">
        <v>2</v>
      </c>
      <c r="G205" s="2" t="s">
        <v>13</v>
      </c>
      <c r="I205" s="2" t="s">
        <v>16</v>
      </c>
      <c r="J205" s="4"/>
      <c r="K205" s="3" t="s">
        <v>244</v>
      </c>
      <c r="L205" s="2">
        <v>2017</v>
      </c>
      <c r="M205" s="2" t="s">
        <v>25</v>
      </c>
      <c r="N205" s="2" t="s">
        <v>368</v>
      </c>
    </row>
    <row r="206" spans="1:14" ht="90" x14ac:dyDescent="0.25">
      <c r="A206" s="2" t="str">
        <f t="shared" si="5"/>
        <v>2020-10-22</v>
      </c>
      <c r="B206" s="2" t="str">
        <f>"1500"</f>
        <v>1500</v>
      </c>
      <c r="C206" s="1" t="s">
        <v>26</v>
      </c>
      <c r="D206" s="1" t="s">
        <v>258</v>
      </c>
      <c r="E206" s="2" t="str">
        <f>"02"</f>
        <v>02</v>
      </c>
      <c r="F206" s="2">
        <v>4</v>
      </c>
      <c r="G206" s="2" t="s">
        <v>13</v>
      </c>
      <c r="I206" s="2" t="s">
        <v>16</v>
      </c>
      <c r="J206" s="4"/>
      <c r="K206" s="3" t="s">
        <v>257</v>
      </c>
      <c r="L206" s="2">
        <v>2013</v>
      </c>
      <c r="M206" s="2" t="s">
        <v>29</v>
      </c>
      <c r="N206" s="2" t="s">
        <v>362</v>
      </c>
    </row>
    <row r="207" spans="1:14" ht="60" x14ac:dyDescent="0.25">
      <c r="A207" s="2" t="str">
        <f t="shared" si="5"/>
        <v>2020-10-22</v>
      </c>
      <c r="B207" s="2" t="str">
        <f>"1526"</f>
        <v>1526</v>
      </c>
      <c r="C207" s="1" t="s">
        <v>116</v>
      </c>
      <c r="D207" s="1" t="s">
        <v>260</v>
      </c>
      <c r="E207" s="2" t="str">
        <f>"2012"</f>
        <v>2012</v>
      </c>
      <c r="F207" s="2">
        <v>1</v>
      </c>
      <c r="G207" s="2" t="s">
        <v>19</v>
      </c>
      <c r="I207" s="2" t="s">
        <v>16</v>
      </c>
      <c r="J207" s="4"/>
      <c r="K207" s="3" t="s">
        <v>259</v>
      </c>
      <c r="L207" s="2">
        <v>2012</v>
      </c>
      <c r="M207" s="2" t="s">
        <v>17</v>
      </c>
      <c r="N207" s="2" t="s">
        <v>362</v>
      </c>
    </row>
    <row r="208" spans="1:14" ht="90" x14ac:dyDescent="0.25">
      <c r="A208" s="2" t="str">
        <f t="shared" si="5"/>
        <v>2020-10-22</v>
      </c>
      <c r="B208" s="2" t="str">
        <f>"1555"</f>
        <v>1555</v>
      </c>
      <c r="C208" s="1" t="s">
        <v>119</v>
      </c>
      <c r="D208" s="1" t="s">
        <v>261</v>
      </c>
      <c r="E208" s="2" t="str">
        <f>"01"</f>
        <v>01</v>
      </c>
      <c r="F208" s="2">
        <v>14</v>
      </c>
      <c r="G208" s="2" t="s">
        <v>19</v>
      </c>
      <c r="I208" s="2" t="s">
        <v>16</v>
      </c>
      <c r="J208" s="4"/>
      <c r="K208" s="3" t="s">
        <v>120</v>
      </c>
      <c r="L208" s="2">
        <v>2018</v>
      </c>
      <c r="M208" s="2" t="s">
        <v>25</v>
      </c>
      <c r="N208" s="2" t="s">
        <v>388</v>
      </c>
    </row>
    <row r="209" spans="1:14" ht="60" x14ac:dyDescent="0.25">
      <c r="A209" s="2" t="str">
        <f t="shared" si="5"/>
        <v>2020-10-22</v>
      </c>
      <c r="B209" s="2" t="str">
        <f>"1604"</f>
        <v>1604</v>
      </c>
      <c r="C209" s="1" t="s">
        <v>22</v>
      </c>
      <c r="D209" s="1" t="s">
        <v>263</v>
      </c>
      <c r="E209" s="2" t="str">
        <f>"01"</f>
        <v>01</v>
      </c>
      <c r="F209" s="2">
        <v>13</v>
      </c>
      <c r="G209" s="2" t="s">
        <v>19</v>
      </c>
      <c r="I209" s="2" t="s">
        <v>16</v>
      </c>
      <c r="J209" s="4"/>
      <c r="K209" s="3" t="s">
        <v>262</v>
      </c>
      <c r="L209" s="2">
        <v>2010</v>
      </c>
      <c r="M209" s="2" t="s">
        <v>25</v>
      </c>
      <c r="N209" s="2" t="s">
        <v>361</v>
      </c>
    </row>
    <row r="210" spans="1:14" ht="45" x14ac:dyDescent="0.25">
      <c r="A210" s="2" t="str">
        <f t="shared" si="5"/>
        <v>2020-10-22</v>
      </c>
      <c r="B210" s="2" t="str">
        <f>"1632"</f>
        <v>1632</v>
      </c>
      <c r="C210" s="1" t="s">
        <v>18</v>
      </c>
      <c r="D210" s="1" t="s">
        <v>264</v>
      </c>
      <c r="E210" s="2" t="str">
        <f>"02"</f>
        <v>02</v>
      </c>
      <c r="F210" s="2">
        <v>12</v>
      </c>
      <c r="G210" s="2" t="s">
        <v>13</v>
      </c>
      <c r="I210" s="2" t="s">
        <v>16</v>
      </c>
      <c r="J210" s="4"/>
      <c r="K210" s="3" t="s">
        <v>20</v>
      </c>
      <c r="L210" s="2">
        <v>2019</v>
      </c>
      <c r="M210" s="2" t="s">
        <v>17</v>
      </c>
      <c r="N210" s="2" t="s">
        <v>368</v>
      </c>
    </row>
    <row r="211" spans="1:14" ht="75" x14ac:dyDescent="0.25">
      <c r="A211" s="2" t="str">
        <f t="shared" si="5"/>
        <v>2020-10-22</v>
      </c>
      <c r="B211" s="2" t="str">
        <f>"1700"</f>
        <v>1700</v>
      </c>
      <c r="C211" s="1" t="s">
        <v>125</v>
      </c>
      <c r="D211" s="1" t="s">
        <v>266</v>
      </c>
      <c r="E211" s="2" t="str">
        <f>"01"</f>
        <v>01</v>
      </c>
      <c r="F211" s="2">
        <v>5</v>
      </c>
      <c r="G211" s="2" t="s">
        <v>19</v>
      </c>
      <c r="I211" s="2" t="s">
        <v>16</v>
      </c>
      <c r="J211" s="4"/>
      <c r="K211" s="3" t="s">
        <v>265</v>
      </c>
      <c r="L211" s="2">
        <v>1983</v>
      </c>
      <c r="M211" s="2" t="s">
        <v>32</v>
      </c>
      <c r="N211" s="2" t="s">
        <v>364</v>
      </c>
    </row>
    <row r="212" spans="1:14" ht="75" x14ac:dyDescent="0.25">
      <c r="A212" s="2" t="str">
        <f t="shared" si="5"/>
        <v>2020-10-22</v>
      </c>
      <c r="B212" s="2" t="str">
        <f>"1730"</f>
        <v>1730</v>
      </c>
      <c r="C212" s="1" t="s">
        <v>125</v>
      </c>
      <c r="D212" s="1" t="s">
        <v>422</v>
      </c>
      <c r="E212" s="2" t="str">
        <f>"01"</f>
        <v>01</v>
      </c>
      <c r="F212" s="2">
        <v>6</v>
      </c>
      <c r="G212" s="2" t="s">
        <v>19</v>
      </c>
      <c r="I212" s="2" t="s">
        <v>16</v>
      </c>
      <c r="J212" s="4"/>
      <c r="K212" s="3" t="s">
        <v>267</v>
      </c>
      <c r="L212" s="2">
        <v>1983</v>
      </c>
      <c r="M212" s="2" t="s">
        <v>32</v>
      </c>
      <c r="N212" s="2" t="s">
        <v>364</v>
      </c>
    </row>
    <row r="213" spans="1:14" ht="75" x14ac:dyDescent="0.25">
      <c r="A213" s="2" t="str">
        <f t="shared" si="5"/>
        <v>2020-10-22</v>
      </c>
      <c r="B213" s="2" t="str">
        <f>"1800"</f>
        <v>1800</v>
      </c>
      <c r="C213" s="1" t="s">
        <v>129</v>
      </c>
      <c r="D213" s="1" t="s">
        <v>269</v>
      </c>
      <c r="E213" s="2" t="str">
        <f>"02"</f>
        <v>02</v>
      </c>
      <c r="F213" s="2">
        <v>8</v>
      </c>
      <c r="G213" s="2" t="s">
        <v>13</v>
      </c>
      <c r="H213" s="2" t="s">
        <v>130</v>
      </c>
      <c r="I213" s="2" t="s">
        <v>16</v>
      </c>
      <c r="J213" s="4"/>
      <c r="K213" s="3" t="s">
        <v>268</v>
      </c>
      <c r="L213" s="2">
        <v>2018</v>
      </c>
      <c r="M213" s="2" t="s">
        <v>76</v>
      </c>
      <c r="N213" s="2" t="s">
        <v>362</v>
      </c>
    </row>
    <row r="214" spans="1:14" ht="90" x14ac:dyDescent="0.25">
      <c r="A214" s="2" t="str">
        <f t="shared" si="5"/>
        <v>2020-10-22</v>
      </c>
      <c r="B214" s="2" t="str">
        <f>"1825"</f>
        <v>1825</v>
      </c>
      <c r="C214" s="1" t="s">
        <v>106</v>
      </c>
      <c r="E214" s="2" t="str">
        <f>"2020"</f>
        <v>2020</v>
      </c>
      <c r="F214" s="2">
        <v>23</v>
      </c>
      <c r="G214" s="2" t="s">
        <v>52</v>
      </c>
      <c r="I214" s="2" t="s">
        <v>16</v>
      </c>
      <c r="J214" s="4"/>
      <c r="K214" s="3" t="s">
        <v>427</v>
      </c>
      <c r="L214" s="2">
        <v>2020</v>
      </c>
      <c r="M214" s="2" t="s">
        <v>17</v>
      </c>
      <c r="N214" s="2" t="s">
        <v>366</v>
      </c>
    </row>
    <row r="215" spans="1:14" ht="60" x14ac:dyDescent="0.25">
      <c r="A215" s="2" t="str">
        <f t="shared" ref="A215:A231" si="6">"2020-10-22"</f>
        <v>2020-10-22</v>
      </c>
      <c r="B215" s="2" t="str">
        <f>"1830"</f>
        <v>1830</v>
      </c>
      <c r="C215" s="1" t="s">
        <v>133</v>
      </c>
      <c r="E215" s="2" t="str">
        <f>"02"</f>
        <v>02</v>
      </c>
      <c r="F215" s="2">
        <v>5</v>
      </c>
      <c r="G215" s="2" t="s">
        <v>19</v>
      </c>
      <c r="I215" s="2" t="s">
        <v>16</v>
      </c>
      <c r="J215" s="4"/>
      <c r="K215" s="3" t="s">
        <v>270</v>
      </c>
      <c r="L215" s="2">
        <v>2019</v>
      </c>
      <c r="M215" s="2" t="s">
        <v>17</v>
      </c>
      <c r="N215" s="2" t="s">
        <v>385</v>
      </c>
    </row>
    <row r="216" spans="1:14" ht="90" x14ac:dyDescent="0.25">
      <c r="A216" s="2" t="str">
        <f t="shared" si="6"/>
        <v>2020-10-22</v>
      </c>
      <c r="B216" s="2" t="str">
        <f>"1900"</f>
        <v>1900</v>
      </c>
      <c r="C216" s="1" t="s">
        <v>135</v>
      </c>
      <c r="D216" s="1" t="s">
        <v>272</v>
      </c>
      <c r="E216" s="2" t="str">
        <f>"2019"</f>
        <v>2019</v>
      </c>
      <c r="F216" s="2">
        <v>26</v>
      </c>
      <c r="G216" s="2" t="s">
        <v>13</v>
      </c>
      <c r="H216" s="2" t="s">
        <v>85</v>
      </c>
      <c r="I216" s="2" t="s">
        <v>16</v>
      </c>
      <c r="J216" s="4"/>
      <c r="K216" s="3" t="s">
        <v>271</v>
      </c>
      <c r="L216" s="2">
        <v>2019</v>
      </c>
      <c r="M216" s="2" t="s">
        <v>17</v>
      </c>
      <c r="N216" s="2" t="s">
        <v>389</v>
      </c>
    </row>
    <row r="217" spans="1:14" ht="75" x14ac:dyDescent="0.25">
      <c r="A217" s="2" t="str">
        <f t="shared" si="6"/>
        <v>2020-10-22</v>
      </c>
      <c r="B217" s="2" t="str">
        <f>"1920"</f>
        <v>1920</v>
      </c>
      <c r="C217" s="1" t="s">
        <v>138</v>
      </c>
      <c r="D217" s="1" t="s">
        <v>274</v>
      </c>
      <c r="E217" s="2" t="str">
        <f>"01"</f>
        <v>01</v>
      </c>
      <c r="F217" s="2">
        <v>4</v>
      </c>
      <c r="G217" s="2" t="s">
        <v>19</v>
      </c>
      <c r="I217" s="2" t="s">
        <v>16</v>
      </c>
      <c r="J217" s="4"/>
      <c r="K217" s="3" t="s">
        <v>273</v>
      </c>
      <c r="L217" s="2">
        <v>2019</v>
      </c>
      <c r="M217" s="2" t="s">
        <v>17</v>
      </c>
      <c r="N217" s="2" t="s">
        <v>390</v>
      </c>
    </row>
    <row r="218" spans="1:14" ht="60" x14ac:dyDescent="0.25">
      <c r="A218" s="2" t="str">
        <f t="shared" si="6"/>
        <v>2020-10-22</v>
      </c>
      <c r="B218" s="2" t="str">
        <f>"1925"</f>
        <v>1925</v>
      </c>
      <c r="C218" s="1" t="s">
        <v>82</v>
      </c>
      <c r="E218" s="2" t="str">
        <f>"2020"</f>
        <v>2020</v>
      </c>
      <c r="F218" s="2">
        <v>209</v>
      </c>
      <c r="G218" s="2" t="s">
        <v>52</v>
      </c>
      <c r="J218" s="4"/>
      <c r="K218" s="3" t="s">
        <v>83</v>
      </c>
      <c r="L218" s="2">
        <v>2020</v>
      </c>
      <c r="M218" s="2" t="s">
        <v>17</v>
      </c>
      <c r="N218" s="2" t="s">
        <v>366</v>
      </c>
    </row>
    <row r="219" spans="1:14" ht="75" x14ac:dyDescent="0.25">
      <c r="A219" s="9" t="str">
        <f t="shared" si="6"/>
        <v>2020-10-22</v>
      </c>
      <c r="B219" s="9" t="str">
        <f>"1930"</f>
        <v>1930</v>
      </c>
      <c r="C219" s="10" t="s">
        <v>275</v>
      </c>
      <c r="D219" s="10" t="s">
        <v>423</v>
      </c>
      <c r="E219" s="9" t="str">
        <f>"01"</f>
        <v>01</v>
      </c>
      <c r="F219" s="9">
        <v>1</v>
      </c>
      <c r="G219" s="9" t="s">
        <v>13</v>
      </c>
      <c r="H219" s="9" t="s">
        <v>240</v>
      </c>
      <c r="I219" s="9" t="s">
        <v>16</v>
      </c>
      <c r="J219" s="5" t="s">
        <v>446</v>
      </c>
      <c r="K219" s="8" t="s">
        <v>276</v>
      </c>
      <c r="L219" s="9">
        <v>2016</v>
      </c>
      <c r="M219" s="9" t="s">
        <v>17</v>
      </c>
      <c r="N219" s="9" t="s">
        <v>399</v>
      </c>
    </row>
    <row r="220" spans="1:14" ht="75" x14ac:dyDescent="0.25">
      <c r="A220" s="9" t="str">
        <f t="shared" si="6"/>
        <v>2020-10-22</v>
      </c>
      <c r="B220" s="9" t="str">
        <f>"1935"</f>
        <v>1935</v>
      </c>
      <c r="C220" s="10" t="s">
        <v>275</v>
      </c>
      <c r="D220" s="10" t="s">
        <v>278</v>
      </c>
      <c r="E220" s="9" t="str">
        <f>"01"</f>
        <v>01</v>
      </c>
      <c r="F220" s="9">
        <v>2</v>
      </c>
      <c r="G220" s="9" t="s">
        <v>19</v>
      </c>
      <c r="H220" s="9"/>
      <c r="I220" s="9" t="s">
        <v>16</v>
      </c>
      <c r="J220" s="5" t="s">
        <v>446</v>
      </c>
      <c r="K220" s="8" t="s">
        <v>277</v>
      </c>
      <c r="L220" s="9">
        <v>2016</v>
      </c>
      <c r="M220" s="9" t="s">
        <v>17</v>
      </c>
      <c r="N220" s="9" t="s">
        <v>399</v>
      </c>
    </row>
    <row r="221" spans="1:14" ht="90" x14ac:dyDescent="0.25">
      <c r="A221" s="9" t="str">
        <f t="shared" si="6"/>
        <v>2020-10-22</v>
      </c>
      <c r="B221" s="9" t="str">
        <f>"1940"</f>
        <v>1940</v>
      </c>
      <c r="C221" s="10" t="s">
        <v>279</v>
      </c>
      <c r="D221" s="10" t="s">
        <v>282</v>
      </c>
      <c r="E221" s="9" t="str">
        <f>"01"</f>
        <v>01</v>
      </c>
      <c r="F221" s="9">
        <v>1</v>
      </c>
      <c r="G221" s="9" t="s">
        <v>90</v>
      </c>
      <c r="H221" s="9" t="s">
        <v>280</v>
      </c>
      <c r="I221" s="9" t="s">
        <v>16</v>
      </c>
      <c r="J221" s="5" t="s">
        <v>452</v>
      </c>
      <c r="K221" s="8" t="s">
        <v>281</v>
      </c>
      <c r="L221" s="9">
        <v>2019</v>
      </c>
      <c r="M221" s="9" t="s">
        <v>32</v>
      </c>
      <c r="N221" s="9" t="s">
        <v>402</v>
      </c>
    </row>
    <row r="222" spans="1:14" ht="60" x14ac:dyDescent="0.25">
      <c r="A222" s="9" t="str">
        <f t="shared" si="6"/>
        <v>2020-10-22</v>
      </c>
      <c r="B222" s="9" t="str">
        <f>"2030"</f>
        <v>2030</v>
      </c>
      <c r="C222" s="10" t="s">
        <v>95</v>
      </c>
      <c r="D222" s="10"/>
      <c r="E222" s="9" t="str">
        <f>"2020"</f>
        <v>2020</v>
      </c>
      <c r="F222" s="9">
        <v>31</v>
      </c>
      <c r="G222" s="9" t="s">
        <v>52</v>
      </c>
      <c r="H222" s="9"/>
      <c r="I222" s="9"/>
      <c r="J222" s="5" t="s">
        <v>453</v>
      </c>
      <c r="K222" s="8" t="s">
        <v>96</v>
      </c>
      <c r="L222" s="9">
        <v>2020</v>
      </c>
      <c r="M222" s="9" t="s">
        <v>17</v>
      </c>
      <c r="N222" s="9" t="s">
        <v>381</v>
      </c>
    </row>
    <row r="223" spans="1:14" ht="75" x14ac:dyDescent="0.25">
      <c r="A223" s="9" t="str">
        <f t="shared" si="6"/>
        <v>2020-10-22</v>
      </c>
      <c r="B223" s="9" t="str">
        <f>"2130"</f>
        <v>2130</v>
      </c>
      <c r="C223" s="10" t="s">
        <v>283</v>
      </c>
      <c r="D223" s="10" t="s">
        <v>54</v>
      </c>
      <c r="E223" s="9" t="str">
        <f>" "</f>
        <v xml:space="preserve"> </v>
      </c>
      <c r="F223" s="9">
        <v>0</v>
      </c>
      <c r="G223" s="9" t="s">
        <v>90</v>
      </c>
      <c r="H223" s="9" t="s">
        <v>284</v>
      </c>
      <c r="I223" s="9" t="s">
        <v>16</v>
      </c>
      <c r="J223" s="5" t="s">
        <v>454</v>
      </c>
      <c r="K223" s="8" t="s">
        <v>285</v>
      </c>
      <c r="L223" s="9">
        <v>2010</v>
      </c>
      <c r="M223" s="9" t="s">
        <v>286</v>
      </c>
      <c r="N223" s="9" t="s">
        <v>403</v>
      </c>
    </row>
    <row r="224" spans="1:14" ht="60" x14ac:dyDescent="0.25">
      <c r="A224" s="2" t="str">
        <f t="shared" si="6"/>
        <v>2020-10-22</v>
      </c>
      <c r="B224" s="2" t="str">
        <f>"2300"</f>
        <v>2300</v>
      </c>
      <c r="C224" s="1" t="s">
        <v>82</v>
      </c>
      <c r="E224" s="2" t="str">
        <f>"2020"</f>
        <v>2020</v>
      </c>
      <c r="F224" s="2">
        <v>209</v>
      </c>
      <c r="G224" s="2" t="s">
        <v>52</v>
      </c>
      <c r="J224" s="4"/>
      <c r="K224" s="3" t="s">
        <v>83</v>
      </c>
      <c r="L224" s="2">
        <v>2020</v>
      </c>
      <c r="M224" s="2" t="s">
        <v>17</v>
      </c>
      <c r="N224" s="2" t="s">
        <v>366</v>
      </c>
    </row>
    <row r="225" spans="1:14" x14ac:dyDescent="0.25">
      <c r="A225" s="2" t="str">
        <f t="shared" si="6"/>
        <v>2020-10-22</v>
      </c>
      <c r="B225" s="2" t="str">
        <f>"2305"</f>
        <v>2305</v>
      </c>
      <c r="C225" s="1" t="s">
        <v>287</v>
      </c>
      <c r="E225" s="2" t="str">
        <f>"06"</f>
        <v>06</v>
      </c>
      <c r="F225" s="2">
        <v>1</v>
      </c>
      <c r="G225" s="2" t="s">
        <v>90</v>
      </c>
      <c r="H225" s="2" t="s">
        <v>240</v>
      </c>
      <c r="I225" s="2" t="s">
        <v>16</v>
      </c>
      <c r="J225" s="4"/>
      <c r="K225" s="3" t="s">
        <v>288</v>
      </c>
      <c r="L225" s="2">
        <v>2017</v>
      </c>
      <c r="M225" s="2" t="s">
        <v>32</v>
      </c>
      <c r="N225" s="2" t="s">
        <v>404</v>
      </c>
    </row>
    <row r="226" spans="1:14" ht="60" x14ac:dyDescent="0.25">
      <c r="A226" s="2" t="str">
        <f t="shared" si="6"/>
        <v>2020-10-22</v>
      </c>
      <c r="B226" s="2" t="str">
        <f>"2350"</f>
        <v>2350</v>
      </c>
      <c r="C226" s="1" t="s">
        <v>95</v>
      </c>
      <c r="E226" s="2" t="str">
        <f>"2020"</f>
        <v>2020</v>
      </c>
      <c r="F226" s="2">
        <v>31</v>
      </c>
      <c r="G226" s="2" t="s">
        <v>52</v>
      </c>
      <c r="I226" s="2" t="s">
        <v>16</v>
      </c>
      <c r="J226" s="4"/>
      <c r="K226" s="3" t="s">
        <v>96</v>
      </c>
      <c r="L226" s="2">
        <v>2020</v>
      </c>
      <c r="M226" s="2" t="s">
        <v>17</v>
      </c>
      <c r="N226" s="2" t="s">
        <v>381</v>
      </c>
    </row>
    <row r="227" spans="1:14" ht="30" x14ac:dyDescent="0.25">
      <c r="A227" s="2" t="str">
        <f t="shared" si="6"/>
        <v>2020-10-22</v>
      </c>
      <c r="B227" s="2" t="str">
        <f>"2450"</f>
        <v>2450</v>
      </c>
      <c r="C227" s="1" t="s">
        <v>289</v>
      </c>
      <c r="D227" s="1" t="s">
        <v>291</v>
      </c>
      <c r="E227" s="2" t="str">
        <f>"01"</f>
        <v>01</v>
      </c>
      <c r="F227" s="2">
        <v>3</v>
      </c>
      <c r="G227" s="2" t="s">
        <v>19</v>
      </c>
      <c r="I227" s="2" t="s">
        <v>16</v>
      </c>
      <c r="J227" s="4"/>
      <c r="K227" s="3" t="s">
        <v>290</v>
      </c>
      <c r="L227" s="2">
        <v>2010</v>
      </c>
      <c r="M227" s="2" t="s">
        <v>17</v>
      </c>
      <c r="N227" s="2" t="s">
        <v>393</v>
      </c>
    </row>
    <row r="228" spans="1:14" ht="60" x14ac:dyDescent="0.25">
      <c r="A228" s="2" t="str">
        <f t="shared" si="6"/>
        <v>2020-10-22</v>
      </c>
      <c r="B228" s="2" t="str">
        <f>"2500"</f>
        <v>2500</v>
      </c>
      <c r="C228" s="1" t="s">
        <v>12</v>
      </c>
      <c r="E228" s="2" t="str">
        <f>"03"</f>
        <v>03</v>
      </c>
      <c r="F228" s="2">
        <v>9</v>
      </c>
      <c r="G228" s="2" t="s">
        <v>13</v>
      </c>
      <c r="I228" s="2" t="s">
        <v>16</v>
      </c>
      <c r="J228" s="4"/>
      <c r="K228" s="3" t="s">
        <v>15</v>
      </c>
      <c r="L228" s="2">
        <v>2012</v>
      </c>
      <c r="M228" s="2" t="s">
        <v>17</v>
      </c>
      <c r="N228" s="2" t="s">
        <v>383</v>
      </c>
    </row>
    <row r="229" spans="1:14" ht="60" x14ac:dyDescent="0.25">
      <c r="A229" s="2" t="str">
        <f t="shared" si="6"/>
        <v>2020-10-22</v>
      </c>
      <c r="B229" s="2" t="str">
        <f>"2600"</f>
        <v>2600</v>
      </c>
      <c r="C229" s="1" t="s">
        <v>12</v>
      </c>
      <c r="E229" s="2" t="str">
        <f>"03"</f>
        <v>03</v>
      </c>
      <c r="F229" s="2">
        <v>9</v>
      </c>
      <c r="G229" s="2" t="s">
        <v>13</v>
      </c>
      <c r="I229" s="2" t="s">
        <v>16</v>
      </c>
      <c r="J229" s="4"/>
      <c r="K229" s="3" t="s">
        <v>15</v>
      </c>
      <c r="L229" s="2">
        <v>2012</v>
      </c>
      <c r="M229" s="2" t="s">
        <v>17</v>
      </c>
      <c r="N229" s="2" t="s">
        <v>398</v>
      </c>
    </row>
    <row r="230" spans="1:14" ht="60" x14ac:dyDescent="0.25">
      <c r="A230" s="2" t="str">
        <f t="shared" si="6"/>
        <v>2020-10-22</v>
      </c>
      <c r="B230" s="2" t="str">
        <f>"2700"</f>
        <v>2700</v>
      </c>
      <c r="C230" s="1" t="s">
        <v>12</v>
      </c>
      <c r="E230" s="2" t="str">
        <f>"03"</f>
        <v>03</v>
      </c>
      <c r="F230" s="2">
        <v>9</v>
      </c>
      <c r="G230" s="2" t="s">
        <v>13</v>
      </c>
      <c r="I230" s="2" t="s">
        <v>16</v>
      </c>
      <c r="J230" s="4"/>
      <c r="K230" s="3" t="s">
        <v>15</v>
      </c>
      <c r="L230" s="2">
        <v>2012</v>
      </c>
      <c r="M230" s="2" t="s">
        <v>17</v>
      </c>
      <c r="N230" s="2" t="s">
        <v>383</v>
      </c>
    </row>
    <row r="231" spans="1:14" ht="60" x14ac:dyDescent="0.25">
      <c r="A231" s="2" t="str">
        <f t="shared" si="6"/>
        <v>2020-10-22</v>
      </c>
      <c r="B231" s="2" t="str">
        <f>"2800"</f>
        <v>2800</v>
      </c>
      <c r="C231" s="1" t="s">
        <v>12</v>
      </c>
      <c r="E231" s="2" t="str">
        <f>"03"</f>
        <v>03</v>
      </c>
      <c r="F231" s="2">
        <v>9</v>
      </c>
      <c r="G231" s="2" t="s">
        <v>13</v>
      </c>
      <c r="I231" s="2" t="s">
        <v>16</v>
      </c>
      <c r="J231" s="4"/>
      <c r="K231" s="3" t="s">
        <v>15</v>
      </c>
      <c r="L231" s="2">
        <v>2012</v>
      </c>
      <c r="M231" s="2" t="s">
        <v>17</v>
      </c>
      <c r="N231" s="2" t="s">
        <v>398</v>
      </c>
    </row>
    <row r="232" spans="1:14" ht="75" x14ac:dyDescent="0.25">
      <c r="A232" s="2" t="str">
        <f t="shared" ref="A232:A274" si="7">"2020-10-23"</f>
        <v>2020-10-23</v>
      </c>
      <c r="B232" s="2" t="str">
        <f>"0500"</f>
        <v>0500</v>
      </c>
      <c r="C232" s="1" t="s">
        <v>125</v>
      </c>
      <c r="D232" s="1" t="s">
        <v>266</v>
      </c>
      <c r="E232" s="2" t="str">
        <f>"01"</f>
        <v>01</v>
      </c>
      <c r="F232" s="2">
        <v>5</v>
      </c>
      <c r="G232" s="2" t="s">
        <v>19</v>
      </c>
      <c r="I232" s="2" t="s">
        <v>16</v>
      </c>
      <c r="J232" s="4"/>
      <c r="K232" s="3" t="s">
        <v>265</v>
      </c>
      <c r="L232" s="2">
        <v>1983</v>
      </c>
      <c r="M232" s="2" t="s">
        <v>32</v>
      </c>
      <c r="N232" s="2" t="s">
        <v>364</v>
      </c>
    </row>
    <row r="233" spans="1:14" ht="75" x14ac:dyDescent="0.25">
      <c r="A233" s="2" t="str">
        <f t="shared" si="7"/>
        <v>2020-10-23</v>
      </c>
      <c r="B233" s="2" t="str">
        <f>"0530"</f>
        <v>0530</v>
      </c>
      <c r="C233" s="1" t="s">
        <v>125</v>
      </c>
      <c r="D233" s="1" t="s">
        <v>422</v>
      </c>
      <c r="E233" s="2" t="str">
        <f>"01"</f>
        <v>01</v>
      </c>
      <c r="F233" s="2">
        <v>6</v>
      </c>
      <c r="G233" s="2" t="s">
        <v>19</v>
      </c>
      <c r="I233" s="2" t="s">
        <v>16</v>
      </c>
      <c r="J233" s="4"/>
      <c r="K233" s="3" t="s">
        <v>267</v>
      </c>
      <c r="L233" s="2">
        <v>1983</v>
      </c>
      <c r="M233" s="2" t="s">
        <v>32</v>
      </c>
      <c r="N233" s="2" t="s">
        <v>364</v>
      </c>
    </row>
    <row r="234" spans="1:14" ht="45" x14ac:dyDescent="0.25">
      <c r="A234" s="2" t="str">
        <f t="shared" si="7"/>
        <v>2020-10-23</v>
      </c>
      <c r="B234" s="2" t="str">
        <f>"0600"</f>
        <v>0600</v>
      </c>
      <c r="C234" s="1" t="s">
        <v>18</v>
      </c>
      <c r="D234" s="1" t="s">
        <v>292</v>
      </c>
      <c r="E234" s="2" t="str">
        <f>"01"</f>
        <v>01</v>
      </c>
      <c r="F234" s="2">
        <v>7</v>
      </c>
      <c r="G234" s="2" t="s">
        <v>19</v>
      </c>
      <c r="I234" s="2" t="s">
        <v>16</v>
      </c>
      <c r="J234" s="4"/>
      <c r="K234" s="3" t="s">
        <v>20</v>
      </c>
      <c r="L234" s="2">
        <v>2014</v>
      </c>
      <c r="M234" s="2" t="s">
        <v>17</v>
      </c>
      <c r="N234" s="2" t="s">
        <v>361</v>
      </c>
    </row>
    <row r="235" spans="1:14" ht="60" x14ac:dyDescent="0.25">
      <c r="A235" s="2" t="str">
        <f t="shared" si="7"/>
        <v>2020-10-23</v>
      </c>
      <c r="B235" s="2" t="str">
        <f>"0626"</f>
        <v>0626</v>
      </c>
      <c r="C235" s="1" t="s">
        <v>22</v>
      </c>
      <c r="D235" s="1" t="s">
        <v>294</v>
      </c>
      <c r="E235" s="2" t="str">
        <f>"01"</f>
        <v>01</v>
      </c>
      <c r="F235" s="2">
        <v>6</v>
      </c>
      <c r="G235" s="2" t="s">
        <v>13</v>
      </c>
      <c r="I235" s="2" t="s">
        <v>16</v>
      </c>
      <c r="J235" s="4"/>
      <c r="K235" s="3" t="s">
        <v>293</v>
      </c>
      <c r="L235" s="2">
        <v>2010</v>
      </c>
      <c r="M235" s="2" t="s">
        <v>25</v>
      </c>
      <c r="N235" s="2" t="s">
        <v>361</v>
      </c>
    </row>
    <row r="236" spans="1:14" ht="90" x14ac:dyDescent="0.25">
      <c r="A236" s="2" t="str">
        <f t="shared" si="7"/>
        <v>2020-10-23</v>
      </c>
      <c r="B236" s="2" t="str">
        <f>"0653"</f>
        <v>0653</v>
      </c>
      <c r="C236" s="1" t="s">
        <v>26</v>
      </c>
      <c r="D236" s="1" t="s">
        <v>296</v>
      </c>
      <c r="E236" s="2" t="str">
        <f>"02"</f>
        <v>02</v>
      </c>
      <c r="F236" s="2">
        <v>13</v>
      </c>
      <c r="G236" s="2" t="s">
        <v>13</v>
      </c>
      <c r="I236" s="2" t="s">
        <v>16</v>
      </c>
      <c r="J236" s="4"/>
      <c r="K236" s="3" t="s">
        <v>295</v>
      </c>
      <c r="L236" s="2">
        <v>2013</v>
      </c>
      <c r="M236" s="2" t="s">
        <v>29</v>
      </c>
      <c r="N236" s="2" t="s">
        <v>362</v>
      </c>
    </row>
    <row r="237" spans="1:14" ht="75" x14ac:dyDescent="0.25">
      <c r="A237" s="2" t="str">
        <f t="shared" si="7"/>
        <v>2020-10-23</v>
      </c>
      <c r="B237" s="2" t="str">
        <f>"0722"</f>
        <v>0722</v>
      </c>
      <c r="C237" s="1" t="s">
        <v>30</v>
      </c>
      <c r="E237" s="2" t="str">
        <f>"03"</f>
        <v>03</v>
      </c>
      <c r="F237" s="2">
        <v>15</v>
      </c>
      <c r="G237" s="2" t="s">
        <v>19</v>
      </c>
      <c r="I237" s="2" t="s">
        <v>16</v>
      </c>
      <c r="J237" s="4"/>
      <c r="K237" s="3" t="s">
        <v>31</v>
      </c>
      <c r="L237" s="2">
        <v>2015</v>
      </c>
      <c r="M237" s="2" t="s">
        <v>32</v>
      </c>
      <c r="N237" s="2" t="s">
        <v>363</v>
      </c>
    </row>
    <row r="238" spans="1:14" ht="75" x14ac:dyDescent="0.25">
      <c r="A238" s="2" t="str">
        <f t="shared" si="7"/>
        <v>2020-10-23</v>
      </c>
      <c r="B238" s="2" t="str">
        <f>"0736"</f>
        <v>0736</v>
      </c>
      <c r="C238" s="1" t="s">
        <v>33</v>
      </c>
      <c r="D238" s="1" t="s">
        <v>298</v>
      </c>
      <c r="E238" s="2" t="str">
        <f>"02"</f>
        <v>02</v>
      </c>
      <c r="F238" s="2">
        <v>9</v>
      </c>
      <c r="G238" s="2" t="s">
        <v>19</v>
      </c>
      <c r="I238" s="2" t="s">
        <v>16</v>
      </c>
      <c r="J238" s="4"/>
      <c r="K238" s="3" t="s">
        <v>297</v>
      </c>
      <c r="L238" s="2">
        <v>2019</v>
      </c>
      <c r="M238" s="2" t="s">
        <v>32</v>
      </c>
      <c r="N238" s="2" t="s">
        <v>364</v>
      </c>
    </row>
    <row r="239" spans="1:14" ht="75" x14ac:dyDescent="0.25">
      <c r="A239" s="2" t="str">
        <f t="shared" si="7"/>
        <v>2020-10-23</v>
      </c>
      <c r="B239" s="2" t="str">
        <f>"0801"</f>
        <v>0801</v>
      </c>
      <c r="C239" s="1" t="s">
        <v>36</v>
      </c>
      <c r="E239" s="2" t="str">
        <f>"01"</f>
        <v>01</v>
      </c>
      <c r="F239" s="2">
        <v>27</v>
      </c>
      <c r="G239" s="2" t="s">
        <v>19</v>
      </c>
      <c r="I239" s="2" t="s">
        <v>16</v>
      </c>
      <c r="J239" s="4"/>
      <c r="K239" s="3" t="s">
        <v>37</v>
      </c>
      <c r="L239" s="2">
        <v>0</v>
      </c>
      <c r="M239" s="2" t="s">
        <v>25</v>
      </c>
      <c r="N239" s="2" t="s">
        <v>365</v>
      </c>
    </row>
    <row r="240" spans="1:14" ht="90" x14ac:dyDescent="0.25">
      <c r="A240" s="2" t="str">
        <f t="shared" si="7"/>
        <v>2020-10-23</v>
      </c>
      <c r="B240" s="2" t="str">
        <f>"0814"</f>
        <v>0814</v>
      </c>
      <c r="C240" s="1" t="s">
        <v>38</v>
      </c>
      <c r="E240" s="2" t="str">
        <f>"01"</f>
        <v>01</v>
      </c>
      <c r="F240" s="2">
        <v>15</v>
      </c>
      <c r="G240" s="2" t="s">
        <v>19</v>
      </c>
      <c r="I240" s="2" t="s">
        <v>16</v>
      </c>
      <c r="J240" s="4"/>
      <c r="K240" s="3" t="s">
        <v>39</v>
      </c>
      <c r="L240" s="2">
        <v>0</v>
      </c>
      <c r="M240" s="2" t="s">
        <v>17</v>
      </c>
      <c r="N240" s="2" t="s">
        <v>399</v>
      </c>
    </row>
    <row r="241" spans="1:14" ht="75" x14ac:dyDescent="0.25">
      <c r="A241" s="2" t="str">
        <f t="shared" si="7"/>
        <v>2020-10-23</v>
      </c>
      <c r="B241" s="2" t="str">
        <f>"0819"</f>
        <v>0819</v>
      </c>
      <c r="C241" s="1" t="s">
        <v>40</v>
      </c>
      <c r="E241" s="2" t="str">
        <f>"01"</f>
        <v>01</v>
      </c>
      <c r="F241" s="2">
        <v>12</v>
      </c>
      <c r="G241" s="2" t="s">
        <v>19</v>
      </c>
      <c r="I241" s="2" t="s">
        <v>16</v>
      </c>
      <c r="J241" s="4"/>
      <c r="K241" s="3" t="s">
        <v>41</v>
      </c>
      <c r="L241" s="2">
        <v>2017</v>
      </c>
      <c r="M241" s="2" t="s">
        <v>42</v>
      </c>
      <c r="N241" s="2" t="s">
        <v>367</v>
      </c>
    </row>
    <row r="242" spans="1:14" ht="90" x14ac:dyDescent="0.25">
      <c r="A242" s="2" t="str">
        <f t="shared" si="7"/>
        <v>2020-10-23</v>
      </c>
      <c r="B242" s="2" t="str">
        <f>"0822"</f>
        <v>0822</v>
      </c>
      <c r="C242" s="1" t="s">
        <v>43</v>
      </c>
      <c r="E242" s="2" t="str">
        <f>"02"</f>
        <v>02</v>
      </c>
      <c r="F242" s="2">
        <v>9</v>
      </c>
      <c r="G242" s="2" t="s">
        <v>19</v>
      </c>
      <c r="I242" s="2" t="s">
        <v>16</v>
      </c>
      <c r="J242" s="4"/>
      <c r="K242" s="3" t="s">
        <v>44</v>
      </c>
      <c r="L242" s="2">
        <v>2009</v>
      </c>
      <c r="M242" s="2" t="s">
        <v>25</v>
      </c>
      <c r="N242" s="2" t="s">
        <v>364</v>
      </c>
    </row>
    <row r="243" spans="1:14" ht="105" x14ac:dyDescent="0.25">
      <c r="A243" s="2" t="str">
        <f t="shared" si="7"/>
        <v>2020-10-23</v>
      </c>
      <c r="B243" s="2" t="str">
        <f>"0847"</f>
        <v>0847</v>
      </c>
      <c r="C243" s="1" t="s">
        <v>45</v>
      </c>
      <c r="D243" s="1" t="s">
        <v>299</v>
      </c>
      <c r="E243" s="2" t="str">
        <f>"01"</f>
        <v>01</v>
      </c>
      <c r="F243" s="2">
        <v>18</v>
      </c>
      <c r="G243" s="2" t="s">
        <v>19</v>
      </c>
      <c r="I243" s="2" t="s">
        <v>16</v>
      </c>
      <c r="J243" s="4"/>
      <c r="K243" s="3" t="s">
        <v>46</v>
      </c>
      <c r="L243" s="2">
        <v>2005</v>
      </c>
      <c r="M243" s="2" t="s">
        <v>25</v>
      </c>
      <c r="N243" s="2" t="s">
        <v>362</v>
      </c>
    </row>
    <row r="244" spans="1:14" ht="60" x14ac:dyDescent="0.25">
      <c r="A244" s="2" t="str">
        <f t="shared" si="7"/>
        <v>2020-10-23</v>
      </c>
      <c r="B244" s="2" t="str">
        <f>"0909"</f>
        <v>0909</v>
      </c>
      <c r="C244" s="1" t="s">
        <v>47</v>
      </c>
      <c r="E244" s="2" t="str">
        <f>"01"</f>
        <v>01</v>
      </c>
      <c r="F244" s="2">
        <v>11</v>
      </c>
      <c r="G244" s="2" t="s">
        <v>19</v>
      </c>
      <c r="I244" s="2" t="s">
        <v>16</v>
      </c>
      <c r="J244" s="4"/>
      <c r="K244" s="3" t="s">
        <v>48</v>
      </c>
      <c r="L244" s="2">
        <v>2007</v>
      </c>
      <c r="M244" s="2" t="s">
        <v>17</v>
      </c>
      <c r="N244" s="2" t="s">
        <v>364</v>
      </c>
    </row>
    <row r="245" spans="1:14" ht="90" x14ac:dyDescent="0.25">
      <c r="A245" s="2" t="str">
        <f t="shared" si="7"/>
        <v>2020-10-23</v>
      </c>
      <c r="B245" s="2" t="str">
        <f>"0934"</f>
        <v>0934</v>
      </c>
      <c r="C245" s="1" t="s">
        <v>49</v>
      </c>
      <c r="E245" s="2" t="str">
        <f>"01"</f>
        <v>01</v>
      </c>
      <c r="F245" s="2">
        <v>12</v>
      </c>
      <c r="G245" s="2" t="s">
        <v>13</v>
      </c>
      <c r="I245" s="2" t="s">
        <v>16</v>
      </c>
      <c r="J245" s="4"/>
      <c r="K245" s="3" t="s">
        <v>50</v>
      </c>
      <c r="L245" s="2">
        <v>2014</v>
      </c>
      <c r="M245" s="2" t="s">
        <v>25</v>
      </c>
      <c r="N245" s="2" t="s">
        <v>368</v>
      </c>
    </row>
    <row r="246" spans="1:14" ht="60" x14ac:dyDescent="0.25">
      <c r="A246" s="2" t="str">
        <f t="shared" si="7"/>
        <v>2020-10-23</v>
      </c>
      <c r="B246" s="2" t="str">
        <f>"1000"</f>
        <v>1000</v>
      </c>
      <c r="C246" s="1" t="s">
        <v>95</v>
      </c>
      <c r="E246" s="2" t="str">
        <f>"2020"</f>
        <v>2020</v>
      </c>
      <c r="F246" s="2">
        <v>31</v>
      </c>
      <c r="G246" s="2" t="s">
        <v>52</v>
      </c>
      <c r="I246" s="2" t="s">
        <v>16</v>
      </c>
      <c r="J246" s="4"/>
      <c r="K246" s="3" t="s">
        <v>96</v>
      </c>
      <c r="L246" s="2">
        <v>2020</v>
      </c>
      <c r="M246" s="2" t="s">
        <v>17</v>
      </c>
      <c r="N246" s="2" t="s">
        <v>381</v>
      </c>
    </row>
    <row r="247" spans="1:14" ht="60" x14ac:dyDescent="0.25">
      <c r="A247" s="2" t="str">
        <f t="shared" si="7"/>
        <v>2020-10-23</v>
      </c>
      <c r="B247" s="2" t="str">
        <f>"1100"</f>
        <v>1100</v>
      </c>
      <c r="C247" s="1" t="s">
        <v>300</v>
      </c>
      <c r="E247" s="2" t="str">
        <f>"2015"</f>
        <v>2015</v>
      </c>
      <c r="F247" s="2">
        <v>2</v>
      </c>
      <c r="G247" s="2" t="s">
        <v>19</v>
      </c>
      <c r="I247" s="2" t="s">
        <v>16</v>
      </c>
      <c r="J247" s="4"/>
      <c r="K247" s="3" t="s">
        <v>301</v>
      </c>
      <c r="L247" s="2">
        <v>2015</v>
      </c>
      <c r="M247" s="2" t="s">
        <v>17</v>
      </c>
      <c r="N247" s="2" t="s">
        <v>394</v>
      </c>
    </row>
    <row r="248" spans="1:14" ht="75" x14ac:dyDescent="0.25">
      <c r="A248" s="2" t="str">
        <f t="shared" si="7"/>
        <v>2020-10-23</v>
      </c>
      <c r="B248" s="2" t="str">
        <f>"1200"</f>
        <v>1200</v>
      </c>
      <c r="C248" s="1" t="s">
        <v>283</v>
      </c>
      <c r="D248" s="1" t="s">
        <v>54</v>
      </c>
      <c r="E248" s="2" t="str">
        <f>" "</f>
        <v xml:space="preserve"> </v>
      </c>
      <c r="F248" s="2">
        <v>0</v>
      </c>
      <c r="G248" s="2" t="s">
        <v>90</v>
      </c>
      <c r="H248" s="2" t="s">
        <v>284</v>
      </c>
      <c r="I248" s="2" t="s">
        <v>16</v>
      </c>
      <c r="J248" s="4"/>
      <c r="K248" s="3" t="s">
        <v>285</v>
      </c>
      <c r="L248" s="2">
        <v>2010</v>
      </c>
      <c r="M248" s="2" t="s">
        <v>286</v>
      </c>
      <c r="N248" s="2" t="s">
        <v>403</v>
      </c>
    </row>
    <row r="249" spans="1:14" ht="90" x14ac:dyDescent="0.25">
      <c r="A249" s="2" t="str">
        <f t="shared" si="7"/>
        <v>2020-10-23</v>
      </c>
      <c r="B249" s="2" t="str">
        <f>"1330"</f>
        <v>1330</v>
      </c>
      <c r="C249" s="1" t="s">
        <v>106</v>
      </c>
      <c r="E249" s="2" t="str">
        <f>"2020"</f>
        <v>2020</v>
      </c>
      <c r="F249" s="2">
        <v>23</v>
      </c>
      <c r="G249" s="2" t="s">
        <v>52</v>
      </c>
      <c r="I249" s="2" t="s">
        <v>16</v>
      </c>
      <c r="J249" s="4"/>
      <c r="K249" s="3" t="s">
        <v>427</v>
      </c>
      <c r="L249" s="2">
        <v>2020</v>
      </c>
      <c r="M249" s="2" t="s">
        <v>17</v>
      </c>
      <c r="N249" s="2" t="s">
        <v>366</v>
      </c>
    </row>
    <row r="250" spans="1:14" x14ac:dyDescent="0.25">
      <c r="A250" s="2" t="str">
        <f t="shared" si="7"/>
        <v>2020-10-23</v>
      </c>
      <c r="B250" s="2" t="str">
        <f>"1335"</f>
        <v>1335</v>
      </c>
      <c r="C250" s="1" t="s">
        <v>287</v>
      </c>
      <c r="E250" s="2" t="str">
        <f>"06"</f>
        <v>06</v>
      </c>
      <c r="F250" s="2">
        <v>1</v>
      </c>
      <c r="G250" s="2" t="s">
        <v>90</v>
      </c>
      <c r="H250" s="2" t="s">
        <v>240</v>
      </c>
      <c r="I250" s="2" t="s">
        <v>16</v>
      </c>
      <c r="J250" s="4"/>
      <c r="K250" s="3" t="s">
        <v>288</v>
      </c>
      <c r="L250" s="2">
        <v>2017</v>
      </c>
      <c r="M250" s="2" t="s">
        <v>32</v>
      </c>
      <c r="N250" s="2" t="s">
        <v>404</v>
      </c>
    </row>
    <row r="251" spans="1:14" ht="90" x14ac:dyDescent="0.25">
      <c r="A251" s="2" t="str">
        <f t="shared" si="7"/>
        <v>2020-10-23</v>
      </c>
      <c r="B251" s="2" t="str">
        <f>"1420"</f>
        <v>1420</v>
      </c>
      <c r="C251" s="1" t="s">
        <v>302</v>
      </c>
      <c r="D251" s="1" t="s">
        <v>54</v>
      </c>
      <c r="E251" s="2" t="str">
        <f>" "</f>
        <v xml:space="preserve"> </v>
      </c>
      <c r="F251" s="2">
        <v>0</v>
      </c>
      <c r="G251" s="2" t="s">
        <v>13</v>
      </c>
      <c r="I251" s="2" t="s">
        <v>16</v>
      </c>
      <c r="J251" s="4"/>
      <c r="K251" s="3" t="s">
        <v>303</v>
      </c>
      <c r="L251" s="2">
        <v>2004</v>
      </c>
      <c r="M251" s="2" t="s">
        <v>76</v>
      </c>
      <c r="N251" s="2" t="s">
        <v>405</v>
      </c>
    </row>
    <row r="252" spans="1:14" ht="90" x14ac:dyDescent="0.25">
      <c r="A252" s="2" t="str">
        <f t="shared" si="7"/>
        <v>2020-10-23</v>
      </c>
      <c r="B252" s="2" t="str">
        <f>"1435"</f>
        <v>1435</v>
      </c>
      <c r="C252" s="1" t="s">
        <v>97</v>
      </c>
      <c r="E252" s="2" t="str">
        <f>" "</f>
        <v xml:space="preserve"> </v>
      </c>
      <c r="F252" s="2">
        <v>0</v>
      </c>
      <c r="G252" s="2" t="s">
        <v>19</v>
      </c>
      <c r="I252" s="2" t="s">
        <v>16</v>
      </c>
      <c r="J252" s="4"/>
      <c r="K252" s="3" t="s">
        <v>98</v>
      </c>
      <c r="L252" s="2">
        <v>2019</v>
      </c>
      <c r="M252" s="2" t="s">
        <v>17</v>
      </c>
      <c r="N252" s="2" t="s">
        <v>406</v>
      </c>
    </row>
    <row r="253" spans="1:14" ht="75" x14ac:dyDescent="0.25">
      <c r="A253" s="2" t="str">
        <f t="shared" si="7"/>
        <v>2020-10-23</v>
      </c>
      <c r="B253" s="2" t="str">
        <f>"1500"</f>
        <v>1500</v>
      </c>
      <c r="C253" s="1" t="s">
        <v>26</v>
      </c>
      <c r="D253" s="1" t="s">
        <v>424</v>
      </c>
      <c r="E253" s="2" t="str">
        <f>"02"</f>
        <v>02</v>
      </c>
      <c r="F253" s="2">
        <v>5</v>
      </c>
      <c r="G253" s="2" t="s">
        <v>13</v>
      </c>
      <c r="H253" s="2" t="s">
        <v>158</v>
      </c>
      <c r="I253" s="2" t="s">
        <v>16</v>
      </c>
      <c r="J253" s="4"/>
      <c r="K253" s="3" t="s">
        <v>304</v>
      </c>
      <c r="L253" s="2">
        <v>2013</v>
      </c>
      <c r="M253" s="2" t="s">
        <v>29</v>
      </c>
      <c r="N253" s="2" t="s">
        <v>362</v>
      </c>
    </row>
    <row r="254" spans="1:14" ht="75" x14ac:dyDescent="0.25">
      <c r="A254" s="2" t="str">
        <f t="shared" si="7"/>
        <v>2020-10-23</v>
      </c>
      <c r="B254" s="2" t="str">
        <f>"1526"</f>
        <v>1526</v>
      </c>
      <c r="C254" s="1" t="s">
        <v>116</v>
      </c>
      <c r="D254" s="1" t="s">
        <v>306</v>
      </c>
      <c r="E254" s="2" t="str">
        <f>"2012"</f>
        <v>2012</v>
      </c>
      <c r="F254" s="2">
        <v>2</v>
      </c>
      <c r="G254" s="2" t="s">
        <v>19</v>
      </c>
      <c r="I254" s="2" t="s">
        <v>16</v>
      </c>
      <c r="J254" s="4"/>
      <c r="K254" s="3" t="s">
        <v>305</v>
      </c>
      <c r="L254" s="2">
        <v>2012</v>
      </c>
      <c r="M254" s="2" t="s">
        <v>17</v>
      </c>
      <c r="N254" s="2" t="s">
        <v>364</v>
      </c>
    </row>
    <row r="255" spans="1:14" ht="90" x14ac:dyDescent="0.25">
      <c r="A255" s="2" t="str">
        <f t="shared" si="7"/>
        <v>2020-10-23</v>
      </c>
      <c r="B255" s="2" t="str">
        <f>"1555"</f>
        <v>1555</v>
      </c>
      <c r="C255" s="1" t="s">
        <v>119</v>
      </c>
      <c r="D255" s="1" t="s">
        <v>307</v>
      </c>
      <c r="E255" s="2" t="str">
        <f>"01"</f>
        <v>01</v>
      </c>
      <c r="F255" s="2">
        <v>15</v>
      </c>
      <c r="G255" s="2" t="s">
        <v>19</v>
      </c>
      <c r="I255" s="2" t="s">
        <v>16</v>
      </c>
      <c r="J255" s="4"/>
      <c r="K255" s="3" t="s">
        <v>120</v>
      </c>
      <c r="L255" s="2">
        <v>2018</v>
      </c>
      <c r="M255" s="2" t="s">
        <v>25</v>
      </c>
      <c r="N255" s="2" t="s">
        <v>388</v>
      </c>
    </row>
    <row r="256" spans="1:14" ht="60" x14ac:dyDescent="0.25">
      <c r="A256" s="2" t="str">
        <f t="shared" si="7"/>
        <v>2020-10-23</v>
      </c>
      <c r="B256" s="2" t="str">
        <f>"1604"</f>
        <v>1604</v>
      </c>
      <c r="C256" s="1" t="s">
        <v>22</v>
      </c>
      <c r="D256" s="1" t="s">
        <v>24</v>
      </c>
      <c r="E256" s="2" t="str">
        <f>"01"</f>
        <v>01</v>
      </c>
      <c r="F256" s="2">
        <v>1</v>
      </c>
      <c r="G256" s="2" t="s">
        <v>19</v>
      </c>
      <c r="I256" s="2" t="s">
        <v>16</v>
      </c>
      <c r="J256" s="4"/>
      <c r="K256" s="3" t="s">
        <v>23</v>
      </c>
      <c r="L256" s="2">
        <v>2010</v>
      </c>
      <c r="M256" s="2" t="s">
        <v>25</v>
      </c>
      <c r="N256" s="2" t="s">
        <v>361</v>
      </c>
    </row>
    <row r="257" spans="1:14" ht="45" x14ac:dyDescent="0.25">
      <c r="A257" s="2" t="str">
        <f t="shared" si="7"/>
        <v>2020-10-23</v>
      </c>
      <c r="B257" s="2" t="str">
        <f>"1632"</f>
        <v>1632</v>
      </c>
      <c r="C257" s="1" t="s">
        <v>18</v>
      </c>
      <c r="D257" s="1" t="s">
        <v>308</v>
      </c>
      <c r="E257" s="2" t="str">
        <f>"02"</f>
        <v>02</v>
      </c>
      <c r="F257" s="2">
        <v>13</v>
      </c>
      <c r="G257" s="2" t="s">
        <v>19</v>
      </c>
      <c r="I257" s="2" t="s">
        <v>16</v>
      </c>
      <c r="J257" s="4"/>
      <c r="K257" s="3" t="s">
        <v>20</v>
      </c>
      <c r="L257" s="2">
        <v>2019</v>
      </c>
      <c r="M257" s="2" t="s">
        <v>17</v>
      </c>
      <c r="N257" s="2" t="s">
        <v>361</v>
      </c>
    </row>
    <row r="258" spans="1:14" ht="75" x14ac:dyDescent="0.25">
      <c r="A258" s="2" t="str">
        <f t="shared" si="7"/>
        <v>2020-10-23</v>
      </c>
      <c r="B258" s="2" t="str">
        <f>"1700"</f>
        <v>1700</v>
      </c>
      <c r="C258" s="1" t="s">
        <v>125</v>
      </c>
      <c r="D258" s="1" t="s">
        <v>310</v>
      </c>
      <c r="E258" s="2" t="str">
        <f>"01"</f>
        <v>01</v>
      </c>
      <c r="F258" s="2">
        <v>7</v>
      </c>
      <c r="G258" s="2" t="s">
        <v>19</v>
      </c>
      <c r="I258" s="2" t="s">
        <v>16</v>
      </c>
      <c r="J258" s="4"/>
      <c r="K258" s="3" t="s">
        <v>309</v>
      </c>
      <c r="L258" s="2">
        <v>1983</v>
      </c>
      <c r="M258" s="2" t="s">
        <v>32</v>
      </c>
      <c r="N258" s="2" t="s">
        <v>364</v>
      </c>
    </row>
    <row r="259" spans="1:14" ht="90" x14ac:dyDescent="0.25">
      <c r="A259" s="2" t="str">
        <f t="shared" si="7"/>
        <v>2020-10-23</v>
      </c>
      <c r="B259" s="2" t="str">
        <f>"1730"</f>
        <v>1730</v>
      </c>
      <c r="C259" s="1" t="s">
        <v>125</v>
      </c>
      <c r="D259" s="1" t="s">
        <v>425</v>
      </c>
      <c r="E259" s="2" t="str">
        <f>"01"</f>
        <v>01</v>
      </c>
      <c r="F259" s="2">
        <v>8</v>
      </c>
      <c r="G259" s="2" t="s">
        <v>19</v>
      </c>
      <c r="I259" s="2" t="s">
        <v>16</v>
      </c>
      <c r="J259" s="4"/>
      <c r="K259" s="3" t="s">
        <v>311</v>
      </c>
      <c r="L259" s="2">
        <v>1983</v>
      </c>
      <c r="M259" s="2" t="s">
        <v>32</v>
      </c>
      <c r="N259" s="2" t="s">
        <v>364</v>
      </c>
    </row>
    <row r="260" spans="1:14" ht="75" x14ac:dyDescent="0.25">
      <c r="A260" s="2" t="str">
        <f t="shared" si="7"/>
        <v>2020-10-23</v>
      </c>
      <c r="B260" s="2" t="str">
        <f>"1800"</f>
        <v>1800</v>
      </c>
      <c r="C260" s="1" t="s">
        <v>129</v>
      </c>
      <c r="D260" s="1" t="s">
        <v>313</v>
      </c>
      <c r="E260" s="2" t="str">
        <f>"02"</f>
        <v>02</v>
      </c>
      <c r="F260" s="2">
        <v>9</v>
      </c>
      <c r="G260" s="2" t="s">
        <v>19</v>
      </c>
      <c r="I260" s="2" t="s">
        <v>16</v>
      </c>
      <c r="J260" s="4"/>
      <c r="K260" s="3" t="s">
        <v>312</v>
      </c>
      <c r="L260" s="2">
        <v>2018</v>
      </c>
      <c r="M260" s="2" t="s">
        <v>76</v>
      </c>
      <c r="N260" s="2" t="s">
        <v>361</v>
      </c>
    </row>
    <row r="261" spans="1:14" ht="90" x14ac:dyDescent="0.25">
      <c r="A261" s="2" t="str">
        <f t="shared" si="7"/>
        <v>2020-10-23</v>
      </c>
      <c r="B261" s="2" t="str">
        <f>"1825"</f>
        <v>1825</v>
      </c>
      <c r="C261" s="1" t="s">
        <v>106</v>
      </c>
      <c r="E261" s="2" t="str">
        <f>"2020"</f>
        <v>2020</v>
      </c>
      <c r="F261" s="2">
        <v>24</v>
      </c>
      <c r="G261" s="2" t="s">
        <v>52</v>
      </c>
      <c r="J261" s="4"/>
      <c r="K261" s="3" t="s">
        <v>427</v>
      </c>
      <c r="L261" s="2">
        <v>2020</v>
      </c>
      <c r="M261" s="2" t="s">
        <v>17</v>
      </c>
      <c r="N261" s="2" t="s">
        <v>366</v>
      </c>
    </row>
    <row r="262" spans="1:14" ht="90" x14ac:dyDescent="0.25">
      <c r="A262" s="2" t="str">
        <f t="shared" si="7"/>
        <v>2020-10-23</v>
      </c>
      <c r="B262" s="2" t="str">
        <f>"1830"</f>
        <v>1830</v>
      </c>
      <c r="C262" s="1" t="s">
        <v>133</v>
      </c>
      <c r="E262" s="2" t="str">
        <f>"02"</f>
        <v>02</v>
      </c>
      <c r="F262" s="2">
        <v>6</v>
      </c>
      <c r="G262" s="2" t="s">
        <v>19</v>
      </c>
      <c r="I262" s="2" t="s">
        <v>16</v>
      </c>
      <c r="J262" s="4"/>
      <c r="K262" s="3" t="s">
        <v>314</v>
      </c>
      <c r="L262" s="2">
        <v>2019</v>
      </c>
      <c r="M262" s="2" t="s">
        <v>17</v>
      </c>
      <c r="N262" s="2" t="s">
        <v>385</v>
      </c>
    </row>
    <row r="263" spans="1:14" ht="75" x14ac:dyDescent="0.25">
      <c r="A263" s="9" t="str">
        <f t="shared" si="7"/>
        <v>2020-10-23</v>
      </c>
      <c r="B263" s="9" t="str">
        <f>"1900"</f>
        <v>1900</v>
      </c>
      <c r="C263" s="10" t="s">
        <v>315</v>
      </c>
      <c r="D263" s="10"/>
      <c r="E263" s="9" t="str">
        <f>"2020"</f>
        <v>2020</v>
      </c>
      <c r="F263" s="9">
        <v>40</v>
      </c>
      <c r="G263" s="9" t="s">
        <v>52</v>
      </c>
      <c r="H263" s="9"/>
      <c r="I263" s="9" t="s">
        <v>16</v>
      </c>
      <c r="J263" s="5" t="s">
        <v>455</v>
      </c>
      <c r="K263" s="8" t="s">
        <v>316</v>
      </c>
      <c r="L263" s="9">
        <v>2020</v>
      </c>
      <c r="M263" s="9" t="s">
        <v>17</v>
      </c>
      <c r="N263" s="9" t="s">
        <v>377</v>
      </c>
    </row>
    <row r="264" spans="1:14" ht="60" x14ac:dyDescent="0.25">
      <c r="A264" s="9" t="str">
        <f t="shared" si="7"/>
        <v>2020-10-23</v>
      </c>
      <c r="B264" s="9" t="str">
        <f>"1930"</f>
        <v>1930</v>
      </c>
      <c r="C264" s="10" t="s">
        <v>317</v>
      </c>
      <c r="D264" s="10" t="s">
        <v>319</v>
      </c>
      <c r="E264" s="9" t="str">
        <f>"03"</f>
        <v>03</v>
      </c>
      <c r="F264" s="9">
        <v>8</v>
      </c>
      <c r="G264" s="9" t="s">
        <v>13</v>
      </c>
      <c r="H264" s="9"/>
      <c r="I264" s="9"/>
      <c r="J264" s="5" t="s">
        <v>456</v>
      </c>
      <c r="K264" s="8" t="s">
        <v>318</v>
      </c>
      <c r="L264" s="9">
        <v>2019</v>
      </c>
      <c r="M264" s="9" t="s">
        <v>17</v>
      </c>
      <c r="N264" s="9" t="s">
        <v>375</v>
      </c>
    </row>
    <row r="265" spans="1:14" ht="90" x14ac:dyDescent="0.25">
      <c r="A265" s="9" t="str">
        <f t="shared" si="7"/>
        <v>2020-10-23</v>
      </c>
      <c r="B265" s="9" t="str">
        <f>"2000"</f>
        <v>2000</v>
      </c>
      <c r="C265" s="10" t="s">
        <v>320</v>
      </c>
      <c r="D265" s="10" t="s">
        <v>54</v>
      </c>
      <c r="E265" s="9" t="str">
        <f>" "</f>
        <v xml:space="preserve"> </v>
      </c>
      <c r="F265" s="9">
        <v>0</v>
      </c>
      <c r="G265" s="9" t="s">
        <v>90</v>
      </c>
      <c r="H265" s="9" t="s">
        <v>321</v>
      </c>
      <c r="I265" s="9" t="s">
        <v>16</v>
      </c>
      <c r="J265" s="5" t="s">
        <v>457</v>
      </c>
      <c r="K265" s="8" t="s">
        <v>322</v>
      </c>
      <c r="L265" s="9">
        <v>2009</v>
      </c>
      <c r="M265" s="9" t="s">
        <v>32</v>
      </c>
      <c r="N265" s="9" t="s">
        <v>407</v>
      </c>
    </row>
    <row r="266" spans="1:14" ht="75" x14ac:dyDescent="0.25">
      <c r="A266" s="9" t="str">
        <f t="shared" si="7"/>
        <v>2020-10-23</v>
      </c>
      <c r="B266" s="9" t="str">
        <f>"2155"</f>
        <v>2155</v>
      </c>
      <c r="C266" s="10" t="s">
        <v>323</v>
      </c>
      <c r="D266" s="10" t="s">
        <v>325</v>
      </c>
      <c r="E266" s="9" t="str">
        <f>"01"</f>
        <v>01</v>
      </c>
      <c r="F266" s="9">
        <v>18</v>
      </c>
      <c r="G266" s="9" t="s">
        <v>13</v>
      </c>
      <c r="H266" s="9"/>
      <c r="I266" s="9"/>
      <c r="J266" s="5" t="s">
        <v>458</v>
      </c>
      <c r="K266" s="8" t="s">
        <v>324</v>
      </c>
      <c r="L266" s="9">
        <v>2018</v>
      </c>
      <c r="M266" s="9" t="s">
        <v>17</v>
      </c>
      <c r="N266" s="9" t="s">
        <v>408</v>
      </c>
    </row>
    <row r="267" spans="1:14" ht="105" x14ac:dyDescent="0.25">
      <c r="A267" s="2" t="str">
        <f t="shared" si="7"/>
        <v>2020-10-23</v>
      </c>
      <c r="B267" s="2" t="str">
        <f>"2205"</f>
        <v>2205</v>
      </c>
      <c r="C267" s="1" t="s">
        <v>326</v>
      </c>
      <c r="D267" s="1" t="s">
        <v>328</v>
      </c>
      <c r="E267" s="2" t="str">
        <f>"01"</f>
        <v>01</v>
      </c>
      <c r="F267" s="2">
        <v>3</v>
      </c>
      <c r="G267" s="2" t="s">
        <v>13</v>
      </c>
      <c r="H267" s="2" t="s">
        <v>85</v>
      </c>
      <c r="I267" s="2" t="s">
        <v>16</v>
      </c>
      <c r="J267" s="4"/>
      <c r="K267" s="3" t="s">
        <v>327</v>
      </c>
      <c r="L267" s="2">
        <v>2016</v>
      </c>
      <c r="M267" s="2" t="s">
        <v>32</v>
      </c>
      <c r="N267" s="2" t="s">
        <v>409</v>
      </c>
    </row>
    <row r="268" spans="1:14" ht="105" x14ac:dyDescent="0.25">
      <c r="A268" s="2" t="str">
        <f t="shared" si="7"/>
        <v>2020-10-23</v>
      </c>
      <c r="B268" s="2" t="str">
        <f>"2255"</f>
        <v>2255</v>
      </c>
      <c r="C268" s="1" t="s">
        <v>326</v>
      </c>
      <c r="D268" s="1" t="s">
        <v>330</v>
      </c>
      <c r="E268" s="2" t="str">
        <f>"01"</f>
        <v>01</v>
      </c>
      <c r="F268" s="2">
        <v>4</v>
      </c>
      <c r="G268" s="2" t="s">
        <v>13</v>
      </c>
      <c r="H268" s="2" t="s">
        <v>329</v>
      </c>
      <c r="I268" s="2" t="s">
        <v>16</v>
      </c>
      <c r="J268" s="4"/>
      <c r="K268" s="3" t="s">
        <v>327</v>
      </c>
      <c r="L268" s="2">
        <v>2016</v>
      </c>
      <c r="M268" s="2" t="s">
        <v>32</v>
      </c>
      <c r="N268" s="2" t="s">
        <v>409</v>
      </c>
    </row>
    <row r="269" spans="1:14" ht="75" x14ac:dyDescent="0.25">
      <c r="A269" s="2" t="str">
        <f t="shared" si="7"/>
        <v>2020-10-23</v>
      </c>
      <c r="B269" s="2" t="str">
        <f>"2340"</f>
        <v>2340</v>
      </c>
      <c r="C269" s="1" t="s">
        <v>315</v>
      </c>
      <c r="E269" s="2" t="str">
        <f>"2020"</f>
        <v>2020</v>
      </c>
      <c r="F269" s="2">
        <v>40</v>
      </c>
      <c r="G269" s="2" t="s">
        <v>52</v>
      </c>
      <c r="I269" s="2" t="s">
        <v>16</v>
      </c>
      <c r="J269" s="4"/>
      <c r="K269" s="3" t="s">
        <v>316</v>
      </c>
      <c r="L269" s="2">
        <v>2020</v>
      </c>
      <c r="M269" s="2" t="s">
        <v>17</v>
      </c>
      <c r="N269" s="2" t="s">
        <v>377</v>
      </c>
    </row>
    <row r="270" spans="1:14" ht="75" x14ac:dyDescent="0.25">
      <c r="A270" s="2" t="str">
        <f t="shared" si="7"/>
        <v>2020-10-23</v>
      </c>
      <c r="B270" s="2" t="str">
        <f>"2410"</f>
        <v>2410</v>
      </c>
      <c r="C270" s="1" t="s">
        <v>331</v>
      </c>
      <c r="E270" s="2" t="str">
        <f>"00"</f>
        <v>00</v>
      </c>
      <c r="F270" s="2">
        <v>0</v>
      </c>
      <c r="G270" s="2" t="s">
        <v>19</v>
      </c>
      <c r="H270" s="2" t="s">
        <v>332</v>
      </c>
      <c r="I270" s="2" t="s">
        <v>16</v>
      </c>
      <c r="J270" s="4"/>
      <c r="K270" s="3" t="s">
        <v>333</v>
      </c>
      <c r="L270" s="2">
        <v>2012</v>
      </c>
      <c r="M270" s="2" t="s">
        <v>17</v>
      </c>
      <c r="N270" s="2" t="s">
        <v>404</v>
      </c>
    </row>
    <row r="271" spans="1:14" ht="60" x14ac:dyDescent="0.25">
      <c r="A271" s="2" t="str">
        <f t="shared" si="7"/>
        <v>2020-10-23</v>
      </c>
      <c r="B271" s="2" t="str">
        <f>"2500"</f>
        <v>2500</v>
      </c>
      <c r="C271" s="1" t="s">
        <v>12</v>
      </c>
      <c r="E271" s="2" t="str">
        <f>"03"</f>
        <v>03</v>
      </c>
      <c r="F271" s="2">
        <v>10</v>
      </c>
      <c r="G271" s="2" t="s">
        <v>13</v>
      </c>
      <c r="I271" s="2" t="s">
        <v>16</v>
      </c>
      <c r="J271" s="4"/>
      <c r="K271" s="3" t="s">
        <v>15</v>
      </c>
      <c r="L271" s="2">
        <v>2012</v>
      </c>
      <c r="M271" s="2" t="s">
        <v>17</v>
      </c>
      <c r="N271" s="2" t="s">
        <v>383</v>
      </c>
    </row>
    <row r="272" spans="1:14" ht="60" x14ac:dyDescent="0.25">
      <c r="A272" s="2" t="str">
        <f t="shared" si="7"/>
        <v>2020-10-23</v>
      </c>
      <c r="B272" s="2" t="str">
        <f>"2600"</f>
        <v>2600</v>
      </c>
      <c r="C272" s="1" t="s">
        <v>12</v>
      </c>
      <c r="E272" s="2" t="str">
        <f>"03"</f>
        <v>03</v>
      </c>
      <c r="F272" s="2">
        <v>10</v>
      </c>
      <c r="G272" s="2" t="s">
        <v>13</v>
      </c>
      <c r="I272" s="2" t="s">
        <v>16</v>
      </c>
      <c r="J272" s="4"/>
      <c r="K272" s="3" t="s">
        <v>15</v>
      </c>
      <c r="L272" s="2">
        <v>2012</v>
      </c>
      <c r="M272" s="2" t="s">
        <v>17</v>
      </c>
      <c r="N272" s="2" t="s">
        <v>383</v>
      </c>
    </row>
    <row r="273" spans="1:14" ht="60" x14ac:dyDescent="0.25">
      <c r="A273" s="2" t="str">
        <f t="shared" si="7"/>
        <v>2020-10-23</v>
      </c>
      <c r="B273" s="2" t="str">
        <f>"2700"</f>
        <v>2700</v>
      </c>
      <c r="C273" s="1" t="s">
        <v>12</v>
      </c>
      <c r="E273" s="2" t="str">
        <f>"03"</f>
        <v>03</v>
      </c>
      <c r="F273" s="2">
        <v>10</v>
      </c>
      <c r="G273" s="2" t="s">
        <v>13</v>
      </c>
      <c r="I273" s="2" t="s">
        <v>16</v>
      </c>
      <c r="J273" s="4"/>
      <c r="K273" s="3" t="s">
        <v>15</v>
      </c>
      <c r="L273" s="2">
        <v>2012</v>
      </c>
      <c r="M273" s="2" t="s">
        <v>17</v>
      </c>
      <c r="N273" s="2" t="s">
        <v>383</v>
      </c>
    </row>
    <row r="274" spans="1:14" ht="60" x14ac:dyDescent="0.25">
      <c r="A274" s="2" t="str">
        <f t="shared" si="7"/>
        <v>2020-10-23</v>
      </c>
      <c r="B274" s="2" t="str">
        <f>"2800"</f>
        <v>2800</v>
      </c>
      <c r="C274" s="1" t="s">
        <v>12</v>
      </c>
      <c r="E274" s="2" t="str">
        <f>"03"</f>
        <v>03</v>
      </c>
      <c r="F274" s="2">
        <v>10</v>
      </c>
      <c r="G274" s="2" t="s">
        <v>13</v>
      </c>
      <c r="I274" s="2" t="s">
        <v>16</v>
      </c>
      <c r="J274" s="4"/>
      <c r="K274" s="3" t="s">
        <v>15</v>
      </c>
      <c r="L274" s="2">
        <v>2012</v>
      </c>
      <c r="M274" s="2" t="s">
        <v>17</v>
      </c>
      <c r="N274" s="2" t="s">
        <v>410</v>
      </c>
    </row>
    <row r="275" spans="1:14" ht="75" x14ac:dyDescent="0.25">
      <c r="A275" s="2" t="str">
        <f t="shared" ref="A275:A313" si="8">"2020-10-24"</f>
        <v>2020-10-24</v>
      </c>
      <c r="B275" s="2" t="str">
        <f>"0500"</f>
        <v>0500</v>
      </c>
      <c r="C275" s="1" t="s">
        <v>125</v>
      </c>
      <c r="D275" s="1" t="s">
        <v>310</v>
      </c>
      <c r="E275" s="2" t="str">
        <f>"01"</f>
        <v>01</v>
      </c>
      <c r="F275" s="2">
        <v>7</v>
      </c>
      <c r="G275" s="2" t="s">
        <v>19</v>
      </c>
      <c r="I275" s="2" t="s">
        <v>16</v>
      </c>
      <c r="J275" s="4"/>
      <c r="K275" s="3" t="s">
        <v>309</v>
      </c>
      <c r="L275" s="2">
        <v>1983</v>
      </c>
      <c r="M275" s="2" t="s">
        <v>32</v>
      </c>
      <c r="N275" s="2" t="s">
        <v>364</v>
      </c>
    </row>
    <row r="276" spans="1:14" ht="90" x14ac:dyDescent="0.25">
      <c r="A276" s="2" t="str">
        <f t="shared" si="8"/>
        <v>2020-10-24</v>
      </c>
      <c r="B276" s="2" t="str">
        <f>"0530"</f>
        <v>0530</v>
      </c>
      <c r="C276" s="1" t="s">
        <v>125</v>
      </c>
      <c r="D276" s="1" t="s">
        <v>425</v>
      </c>
      <c r="E276" s="2" t="str">
        <f>"01"</f>
        <v>01</v>
      </c>
      <c r="F276" s="2">
        <v>8</v>
      </c>
      <c r="G276" s="2" t="s">
        <v>19</v>
      </c>
      <c r="I276" s="2" t="s">
        <v>16</v>
      </c>
      <c r="J276" s="4"/>
      <c r="K276" s="3" t="s">
        <v>311</v>
      </c>
      <c r="L276" s="2">
        <v>1983</v>
      </c>
      <c r="M276" s="2" t="s">
        <v>32</v>
      </c>
      <c r="N276" s="2" t="s">
        <v>364</v>
      </c>
    </row>
    <row r="277" spans="1:14" ht="45" x14ac:dyDescent="0.25">
      <c r="A277" s="2" t="str">
        <f t="shared" si="8"/>
        <v>2020-10-24</v>
      </c>
      <c r="B277" s="2" t="str">
        <f>"0600"</f>
        <v>0600</v>
      </c>
      <c r="C277" s="1" t="s">
        <v>18</v>
      </c>
      <c r="D277" s="1" t="s">
        <v>334</v>
      </c>
      <c r="E277" s="2" t="str">
        <f>"01"</f>
        <v>01</v>
      </c>
      <c r="F277" s="2">
        <v>8</v>
      </c>
      <c r="G277" s="2" t="s">
        <v>19</v>
      </c>
      <c r="I277" s="2" t="s">
        <v>16</v>
      </c>
      <c r="J277" s="4"/>
      <c r="K277" s="3" t="s">
        <v>20</v>
      </c>
      <c r="L277" s="2">
        <v>2014</v>
      </c>
      <c r="M277" s="2" t="s">
        <v>17</v>
      </c>
      <c r="N277" s="2" t="s">
        <v>361</v>
      </c>
    </row>
    <row r="278" spans="1:14" ht="60" x14ac:dyDescent="0.25">
      <c r="A278" s="2" t="str">
        <f t="shared" si="8"/>
        <v>2020-10-24</v>
      </c>
      <c r="B278" s="2" t="str">
        <f>"0626"</f>
        <v>0626</v>
      </c>
      <c r="C278" s="1" t="s">
        <v>22</v>
      </c>
      <c r="D278" s="1" t="s">
        <v>336</v>
      </c>
      <c r="E278" s="2" t="str">
        <f>"01"</f>
        <v>01</v>
      </c>
      <c r="F278" s="2">
        <v>7</v>
      </c>
      <c r="G278" s="2" t="s">
        <v>19</v>
      </c>
      <c r="I278" s="2" t="s">
        <v>16</v>
      </c>
      <c r="J278" s="4"/>
      <c r="K278" s="3" t="s">
        <v>335</v>
      </c>
      <c r="L278" s="2">
        <v>2010</v>
      </c>
      <c r="M278" s="2" t="s">
        <v>25</v>
      </c>
      <c r="N278" s="2" t="s">
        <v>361</v>
      </c>
    </row>
    <row r="279" spans="1:14" ht="90" x14ac:dyDescent="0.25">
      <c r="A279" s="2" t="str">
        <f t="shared" si="8"/>
        <v>2020-10-24</v>
      </c>
      <c r="B279" s="2" t="str">
        <f>"0653"</f>
        <v>0653</v>
      </c>
      <c r="C279" s="1" t="s">
        <v>26</v>
      </c>
      <c r="D279" s="1" t="s">
        <v>426</v>
      </c>
      <c r="E279" s="2" t="str">
        <f>"02"</f>
        <v>02</v>
      </c>
      <c r="F279" s="2">
        <v>14</v>
      </c>
      <c r="G279" s="2" t="s">
        <v>13</v>
      </c>
      <c r="I279" s="2" t="s">
        <v>16</v>
      </c>
      <c r="J279" s="4"/>
      <c r="K279" s="3" t="s">
        <v>337</v>
      </c>
      <c r="L279" s="2">
        <v>2013</v>
      </c>
      <c r="M279" s="2" t="s">
        <v>29</v>
      </c>
      <c r="N279" s="2" t="s">
        <v>362</v>
      </c>
    </row>
    <row r="280" spans="1:14" ht="75" x14ac:dyDescent="0.25">
      <c r="A280" s="2" t="str">
        <f t="shared" si="8"/>
        <v>2020-10-24</v>
      </c>
      <c r="B280" s="2" t="str">
        <f>"0722"</f>
        <v>0722</v>
      </c>
      <c r="C280" s="1" t="s">
        <v>30</v>
      </c>
      <c r="E280" s="2" t="str">
        <f>"03"</f>
        <v>03</v>
      </c>
      <c r="F280" s="2">
        <v>16</v>
      </c>
      <c r="G280" s="2" t="s">
        <v>19</v>
      </c>
      <c r="I280" s="2" t="s">
        <v>16</v>
      </c>
      <c r="J280" s="4"/>
      <c r="K280" s="3" t="s">
        <v>31</v>
      </c>
      <c r="L280" s="2">
        <v>2015</v>
      </c>
      <c r="M280" s="2" t="s">
        <v>32</v>
      </c>
      <c r="N280" s="2" t="s">
        <v>363</v>
      </c>
    </row>
    <row r="281" spans="1:14" ht="75" x14ac:dyDescent="0.25">
      <c r="A281" s="2" t="str">
        <f t="shared" si="8"/>
        <v>2020-10-24</v>
      </c>
      <c r="B281" s="2" t="str">
        <f>"0736"</f>
        <v>0736</v>
      </c>
      <c r="C281" s="1" t="s">
        <v>33</v>
      </c>
      <c r="D281" s="1" t="s">
        <v>339</v>
      </c>
      <c r="E281" s="2" t="str">
        <f>"02"</f>
        <v>02</v>
      </c>
      <c r="F281" s="2">
        <v>10</v>
      </c>
      <c r="G281" s="2" t="s">
        <v>19</v>
      </c>
      <c r="I281" s="2" t="s">
        <v>16</v>
      </c>
      <c r="J281" s="4"/>
      <c r="K281" s="3" t="s">
        <v>338</v>
      </c>
      <c r="L281" s="2">
        <v>2019</v>
      </c>
      <c r="M281" s="2" t="s">
        <v>32</v>
      </c>
      <c r="N281" s="2" t="s">
        <v>364</v>
      </c>
    </row>
    <row r="282" spans="1:14" ht="75" x14ac:dyDescent="0.25">
      <c r="A282" s="2" t="str">
        <f t="shared" si="8"/>
        <v>2020-10-24</v>
      </c>
      <c r="B282" s="2" t="str">
        <f>"0801"</f>
        <v>0801</v>
      </c>
      <c r="C282" s="1" t="s">
        <v>36</v>
      </c>
      <c r="E282" s="2" t="str">
        <f>"01"</f>
        <v>01</v>
      </c>
      <c r="F282" s="2">
        <v>28</v>
      </c>
      <c r="G282" s="2" t="s">
        <v>19</v>
      </c>
      <c r="I282" s="2" t="s">
        <v>16</v>
      </c>
      <c r="J282" s="4"/>
      <c r="K282" s="3" t="s">
        <v>37</v>
      </c>
      <c r="L282" s="2">
        <v>0</v>
      </c>
      <c r="M282" s="2" t="s">
        <v>25</v>
      </c>
      <c r="N282" s="2" t="s">
        <v>365</v>
      </c>
    </row>
    <row r="283" spans="1:14" ht="90" x14ac:dyDescent="0.25">
      <c r="A283" s="2" t="str">
        <f t="shared" si="8"/>
        <v>2020-10-24</v>
      </c>
      <c r="B283" s="2" t="str">
        <f>"0814"</f>
        <v>0814</v>
      </c>
      <c r="C283" s="1" t="s">
        <v>38</v>
      </c>
      <c r="E283" s="2" t="str">
        <f>"01"</f>
        <v>01</v>
      </c>
      <c r="F283" s="2">
        <v>16</v>
      </c>
      <c r="G283" s="2" t="s">
        <v>19</v>
      </c>
      <c r="I283" s="2" t="s">
        <v>16</v>
      </c>
      <c r="J283" s="4"/>
      <c r="K283" s="3" t="s">
        <v>39</v>
      </c>
      <c r="L283" s="2">
        <v>0</v>
      </c>
      <c r="M283" s="2" t="s">
        <v>17</v>
      </c>
      <c r="N283" s="2" t="s">
        <v>366</v>
      </c>
    </row>
    <row r="284" spans="1:14" ht="75" x14ac:dyDescent="0.25">
      <c r="A284" s="2" t="str">
        <f t="shared" si="8"/>
        <v>2020-10-24</v>
      </c>
      <c r="B284" s="2" t="str">
        <f>"0819"</f>
        <v>0819</v>
      </c>
      <c r="C284" s="1" t="s">
        <v>40</v>
      </c>
      <c r="E284" s="2" t="str">
        <f>"01"</f>
        <v>01</v>
      </c>
      <c r="F284" s="2">
        <v>13</v>
      </c>
      <c r="G284" s="2" t="s">
        <v>19</v>
      </c>
      <c r="I284" s="2" t="s">
        <v>16</v>
      </c>
      <c r="J284" s="4"/>
      <c r="K284" s="3" t="s">
        <v>41</v>
      </c>
      <c r="L284" s="2">
        <v>2017</v>
      </c>
      <c r="M284" s="2" t="s">
        <v>42</v>
      </c>
      <c r="N284" s="2" t="s">
        <v>367</v>
      </c>
    </row>
    <row r="285" spans="1:14" ht="90" x14ac:dyDescent="0.25">
      <c r="A285" s="2" t="str">
        <f t="shared" si="8"/>
        <v>2020-10-24</v>
      </c>
      <c r="B285" s="2" t="str">
        <f>"0822"</f>
        <v>0822</v>
      </c>
      <c r="C285" s="1" t="s">
        <v>43</v>
      </c>
      <c r="E285" s="2" t="str">
        <f>"02"</f>
        <v>02</v>
      </c>
      <c r="F285" s="2">
        <v>10</v>
      </c>
      <c r="G285" s="2" t="s">
        <v>19</v>
      </c>
      <c r="I285" s="2" t="s">
        <v>16</v>
      </c>
      <c r="J285" s="4"/>
      <c r="K285" s="3" t="s">
        <v>44</v>
      </c>
      <c r="L285" s="2">
        <v>2009</v>
      </c>
      <c r="M285" s="2" t="s">
        <v>25</v>
      </c>
      <c r="N285" s="2" t="s">
        <v>364</v>
      </c>
    </row>
    <row r="286" spans="1:14" ht="105" x14ac:dyDescent="0.25">
      <c r="A286" s="2" t="str">
        <f t="shared" si="8"/>
        <v>2020-10-24</v>
      </c>
      <c r="B286" s="2" t="str">
        <f>"0847"</f>
        <v>0847</v>
      </c>
      <c r="C286" s="1" t="s">
        <v>45</v>
      </c>
      <c r="D286" s="1" t="s">
        <v>340</v>
      </c>
      <c r="E286" s="2" t="str">
        <f>"01"</f>
        <v>01</v>
      </c>
      <c r="F286" s="2">
        <v>19</v>
      </c>
      <c r="G286" s="2" t="s">
        <v>19</v>
      </c>
      <c r="I286" s="2" t="s">
        <v>16</v>
      </c>
      <c r="J286" s="4"/>
      <c r="K286" s="3" t="s">
        <v>46</v>
      </c>
      <c r="L286" s="2">
        <v>2005</v>
      </c>
      <c r="M286" s="2" t="s">
        <v>25</v>
      </c>
      <c r="N286" s="2" t="s">
        <v>362</v>
      </c>
    </row>
    <row r="287" spans="1:14" ht="60" x14ac:dyDescent="0.25">
      <c r="A287" s="2" t="str">
        <f t="shared" si="8"/>
        <v>2020-10-24</v>
      </c>
      <c r="B287" s="2" t="str">
        <f>"0909"</f>
        <v>0909</v>
      </c>
      <c r="C287" s="1" t="s">
        <v>47</v>
      </c>
      <c r="E287" s="2" t="str">
        <f>"01"</f>
        <v>01</v>
      </c>
      <c r="F287" s="2">
        <v>12</v>
      </c>
      <c r="G287" s="2" t="s">
        <v>19</v>
      </c>
      <c r="I287" s="2" t="s">
        <v>16</v>
      </c>
      <c r="J287" s="4"/>
      <c r="K287" s="3" t="s">
        <v>48</v>
      </c>
      <c r="L287" s="2">
        <v>2007</v>
      </c>
      <c r="M287" s="2" t="s">
        <v>17</v>
      </c>
      <c r="N287" s="2" t="s">
        <v>377</v>
      </c>
    </row>
    <row r="288" spans="1:14" ht="90" x14ac:dyDescent="0.25">
      <c r="A288" s="2" t="str">
        <f t="shared" si="8"/>
        <v>2020-10-24</v>
      </c>
      <c r="B288" s="2" t="str">
        <f>"0934"</f>
        <v>0934</v>
      </c>
      <c r="C288" s="1" t="s">
        <v>49</v>
      </c>
      <c r="E288" s="2" t="str">
        <f>"01"</f>
        <v>01</v>
      </c>
      <c r="F288" s="2">
        <v>13</v>
      </c>
      <c r="G288" s="2" t="s">
        <v>13</v>
      </c>
      <c r="I288" s="2" t="s">
        <v>16</v>
      </c>
      <c r="J288" s="4"/>
      <c r="K288" s="3" t="s">
        <v>50</v>
      </c>
      <c r="L288" s="2">
        <v>2014</v>
      </c>
      <c r="M288" s="2" t="s">
        <v>25</v>
      </c>
      <c r="N288" s="2" t="s">
        <v>368</v>
      </c>
    </row>
    <row r="289" spans="1:14" ht="75" x14ac:dyDescent="0.25">
      <c r="A289" s="2" t="str">
        <f t="shared" si="8"/>
        <v>2020-10-24</v>
      </c>
      <c r="B289" s="2" t="str">
        <f>"1000"</f>
        <v>1000</v>
      </c>
      <c r="C289" s="1" t="s">
        <v>341</v>
      </c>
      <c r="E289" s="2" t="str">
        <f>"00"</f>
        <v>00</v>
      </c>
      <c r="F289" s="2">
        <v>0</v>
      </c>
      <c r="G289" s="2" t="s">
        <v>13</v>
      </c>
      <c r="I289" s="2" t="s">
        <v>16</v>
      </c>
      <c r="J289" s="4"/>
      <c r="K289" s="3" t="s">
        <v>342</v>
      </c>
      <c r="L289" s="2">
        <v>1987</v>
      </c>
      <c r="M289" s="2" t="s">
        <v>17</v>
      </c>
      <c r="N289" s="2" t="s">
        <v>411</v>
      </c>
    </row>
    <row r="290" spans="1:14" ht="75" x14ac:dyDescent="0.25">
      <c r="A290" s="2" t="str">
        <f t="shared" si="8"/>
        <v>2020-10-24</v>
      </c>
      <c r="B290" s="2" t="str">
        <f>"1130"</f>
        <v>1130</v>
      </c>
      <c r="C290" s="1" t="s">
        <v>315</v>
      </c>
      <c r="E290" s="2" t="str">
        <f>"2020"</f>
        <v>2020</v>
      </c>
      <c r="F290" s="2">
        <v>40</v>
      </c>
      <c r="G290" s="2" t="s">
        <v>52</v>
      </c>
      <c r="I290" s="2" t="s">
        <v>16</v>
      </c>
      <c r="J290" s="7"/>
      <c r="K290" s="3" t="s">
        <v>316</v>
      </c>
      <c r="L290" s="2">
        <v>2020</v>
      </c>
      <c r="M290" s="2" t="s">
        <v>17</v>
      </c>
      <c r="N290" s="2" t="s">
        <v>377</v>
      </c>
    </row>
    <row r="291" spans="1:14" ht="105" x14ac:dyDescent="0.25">
      <c r="A291" s="2" t="str">
        <f t="shared" si="8"/>
        <v>2020-10-24</v>
      </c>
      <c r="B291" s="2" t="str">
        <f>"1200"</f>
        <v>1200</v>
      </c>
      <c r="C291" s="1" t="s">
        <v>326</v>
      </c>
      <c r="D291" s="1" t="s">
        <v>328</v>
      </c>
      <c r="E291" s="2" t="str">
        <f>"01"</f>
        <v>01</v>
      </c>
      <c r="F291" s="2">
        <v>3</v>
      </c>
      <c r="G291" s="2" t="s">
        <v>13</v>
      </c>
      <c r="H291" s="2" t="s">
        <v>85</v>
      </c>
      <c r="I291" s="2" t="s">
        <v>16</v>
      </c>
      <c r="J291" s="7"/>
      <c r="K291" s="3" t="s">
        <v>327</v>
      </c>
      <c r="L291" s="2">
        <v>2016</v>
      </c>
      <c r="M291" s="2" t="s">
        <v>32</v>
      </c>
      <c r="N291" s="2" t="s">
        <v>409</v>
      </c>
    </row>
    <row r="292" spans="1:14" ht="105" x14ac:dyDescent="0.25">
      <c r="A292" s="2" t="str">
        <f t="shared" si="8"/>
        <v>2020-10-24</v>
      </c>
      <c r="B292" s="2" t="str">
        <f>"1250"</f>
        <v>1250</v>
      </c>
      <c r="C292" s="1" t="s">
        <v>326</v>
      </c>
      <c r="D292" s="1" t="s">
        <v>330</v>
      </c>
      <c r="E292" s="2" t="str">
        <f>"01"</f>
        <v>01</v>
      </c>
      <c r="F292" s="2">
        <v>4</v>
      </c>
      <c r="G292" s="2" t="s">
        <v>13</v>
      </c>
      <c r="H292" s="2" t="s">
        <v>329</v>
      </c>
      <c r="I292" s="2" t="s">
        <v>16</v>
      </c>
      <c r="J292" s="7"/>
      <c r="K292" s="3" t="s">
        <v>327</v>
      </c>
      <c r="L292" s="2">
        <v>2016</v>
      </c>
      <c r="M292" s="2" t="s">
        <v>32</v>
      </c>
      <c r="N292" s="2" t="s">
        <v>409</v>
      </c>
    </row>
    <row r="293" spans="1:14" ht="75" x14ac:dyDescent="0.25">
      <c r="A293" s="2" t="str">
        <f t="shared" si="8"/>
        <v>2020-10-24</v>
      </c>
      <c r="B293" s="2" t="str">
        <f>"1335"</f>
        <v>1335</v>
      </c>
      <c r="C293" s="1" t="s">
        <v>331</v>
      </c>
      <c r="E293" s="2" t="str">
        <f>"00"</f>
        <v>00</v>
      </c>
      <c r="F293" s="2">
        <v>0</v>
      </c>
      <c r="G293" s="2" t="s">
        <v>19</v>
      </c>
      <c r="H293" s="2" t="s">
        <v>332</v>
      </c>
      <c r="I293" s="2" t="s">
        <v>16</v>
      </c>
      <c r="J293" s="7"/>
      <c r="K293" s="3" t="s">
        <v>333</v>
      </c>
      <c r="L293" s="2">
        <v>2012</v>
      </c>
      <c r="M293" s="2" t="s">
        <v>17</v>
      </c>
      <c r="N293" s="2" t="s">
        <v>404</v>
      </c>
    </row>
    <row r="294" spans="1:14" ht="90" x14ac:dyDescent="0.25">
      <c r="A294" s="2" t="str">
        <f t="shared" si="8"/>
        <v>2020-10-24</v>
      </c>
      <c r="B294" s="2" t="str">
        <f>"1425"</f>
        <v>1425</v>
      </c>
      <c r="C294" s="1" t="s">
        <v>106</v>
      </c>
      <c r="E294" s="2" t="str">
        <f>"2020"</f>
        <v>2020</v>
      </c>
      <c r="F294" s="2">
        <v>24</v>
      </c>
      <c r="G294" s="2" t="s">
        <v>52</v>
      </c>
      <c r="I294" s="2" t="s">
        <v>16</v>
      </c>
      <c r="J294" s="7"/>
      <c r="K294" s="3" t="s">
        <v>427</v>
      </c>
      <c r="L294" s="2">
        <v>2020</v>
      </c>
      <c r="M294" s="2" t="s">
        <v>17</v>
      </c>
      <c r="N294" s="2" t="s">
        <v>366</v>
      </c>
    </row>
    <row r="295" spans="1:14" ht="30" x14ac:dyDescent="0.25">
      <c r="A295" s="9" t="str">
        <f t="shared" si="8"/>
        <v>2020-10-24</v>
      </c>
      <c r="B295" s="9" t="str">
        <f>"1430"</f>
        <v>1430</v>
      </c>
      <c r="C295" s="10" t="s">
        <v>343</v>
      </c>
      <c r="D295" s="10"/>
      <c r="E295" s="9" t="str">
        <f>"2020"</f>
        <v>2020</v>
      </c>
      <c r="F295" s="9">
        <v>6</v>
      </c>
      <c r="G295" s="9" t="s">
        <v>52</v>
      </c>
      <c r="H295" s="9"/>
      <c r="I295" s="9"/>
      <c r="J295" s="5" t="s">
        <v>459</v>
      </c>
      <c r="K295" s="8" t="s">
        <v>344</v>
      </c>
      <c r="L295" s="9">
        <v>2020</v>
      </c>
      <c r="M295" s="9" t="s">
        <v>17</v>
      </c>
      <c r="N295" s="9" t="s">
        <v>410</v>
      </c>
    </row>
    <row r="296" spans="1:14" ht="45" x14ac:dyDescent="0.25">
      <c r="A296" s="9" t="str">
        <f t="shared" si="8"/>
        <v>2020-10-24</v>
      </c>
      <c r="B296" s="9" t="str">
        <f>"1530"</f>
        <v>1530</v>
      </c>
      <c r="C296" s="10" t="s">
        <v>67</v>
      </c>
      <c r="D296" s="10"/>
      <c r="E296" s="9" t="str">
        <f>"2017"</f>
        <v>2017</v>
      </c>
      <c r="F296" s="9">
        <v>6</v>
      </c>
      <c r="G296" s="9" t="s">
        <v>52</v>
      </c>
      <c r="H296" s="9"/>
      <c r="I296" s="9" t="s">
        <v>16</v>
      </c>
      <c r="J296" s="5" t="s">
        <v>459</v>
      </c>
      <c r="K296" s="8" t="s">
        <v>68</v>
      </c>
      <c r="L296" s="9">
        <v>2017</v>
      </c>
      <c r="M296" s="9" t="s">
        <v>69</v>
      </c>
      <c r="N296" s="9" t="s">
        <v>374</v>
      </c>
    </row>
    <row r="297" spans="1:14" ht="30" x14ac:dyDescent="0.25">
      <c r="A297" s="9" t="str">
        <f t="shared" si="8"/>
        <v>2020-10-24</v>
      </c>
      <c r="B297" s="9" t="str">
        <f>"1540"</f>
        <v>1540</v>
      </c>
      <c r="C297" s="10" t="s">
        <v>345</v>
      </c>
      <c r="D297" s="10"/>
      <c r="E297" s="9" t="str">
        <f>"2019"</f>
        <v>2019</v>
      </c>
      <c r="F297" s="9">
        <v>9</v>
      </c>
      <c r="G297" s="9" t="s">
        <v>52</v>
      </c>
      <c r="H297" s="9"/>
      <c r="I297" s="9" t="s">
        <v>16</v>
      </c>
      <c r="J297" s="5" t="s">
        <v>459</v>
      </c>
      <c r="K297" s="8" t="s">
        <v>346</v>
      </c>
      <c r="L297" s="9">
        <v>2019</v>
      </c>
      <c r="M297" s="9" t="s">
        <v>17</v>
      </c>
      <c r="N297" s="9" t="s">
        <v>370</v>
      </c>
    </row>
    <row r="298" spans="1:14" ht="45" x14ac:dyDescent="0.25">
      <c r="A298" s="9" t="str">
        <f t="shared" si="8"/>
        <v>2020-10-24</v>
      </c>
      <c r="B298" s="9" t="str">
        <f>"1600"</f>
        <v>1600</v>
      </c>
      <c r="C298" s="10" t="s">
        <v>347</v>
      </c>
      <c r="D298" s="10" t="s">
        <v>349</v>
      </c>
      <c r="E298" s="9" t="str">
        <f>"2019"</f>
        <v>2019</v>
      </c>
      <c r="F298" s="9">
        <v>27</v>
      </c>
      <c r="G298" s="9" t="s">
        <v>52</v>
      </c>
      <c r="H298" s="9"/>
      <c r="I298" s="9" t="s">
        <v>16</v>
      </c>
      <c r="J298" s="5" t="s">
        <v>459</v>
      </c>
      <c r="K298" s="8" t="s">
        <v>348</v>
      </c>
      <c r="L298" s="9">
        <v>2019</v>
      </c>
      <c r="M298" s="9" t="s">
        <v>17</v>
      </c>
      <c r="N298" s="9" t="s">
        <v>379</v>
      </c>
    </row>
    <row r="299" spans="1:14" ht="60" x14ac:dyDescent="0.25">
      <c r="A299" s="9" t="str">
        <f t="shared" si="8"/>
        <v>2020-10-24</v>
      </c>
      <c r="B299" s="9" t="str">
        <f>"1700"</f>
        <v>1700</v>
      </c>
      <c r="C299" s="10" t="s">
        <v>95</v>
      </c>
      <c r="D299" s="10"/>
      <c r="E299" s="9" t="str">
        <f>"2020"</f>
        <v>2020</v>
      </c>
      <c r="F299" s="9">
        <v>31</v>
      </c>
      <c r="G299" s="9" t="s">
        <v>52</v>
      </c>
      <c r="H299" s="9"/>
      <c r="I299" s="9" t="s">
        <v>16</v>
      </c>
      <c r="J299" s="5" t="s">
        <v>460</v>
      </c>
      <c r="K299" s="8" t="s">
        <v>96</v>
      </c>
      <c r="L299" s="9">
        <v>2020</v>
      </c>
      <c r="M299" s="9" t="s">
        <v>17</v>
      </c>
      <c r="N299" s="9" t="s">
        <v>381</v>
      </c>
    </row>
    <row r="300" spans="1:14" ht="90" x14ac:dyDescent="0.25">
      <c r="A300" s="9" t="str">
        <f t="shared" si="8"/>
        <v>2020-10-24</v>
      </c>
      <c r="B300" s="9" t="str">
        <f>"1800"</f>
        <v>1800</v>
      </c>
      <c r="C300" s="10" t="s">
        <v>233</v>
      </c>
      <c r="D300" s="10" t="s">
        <v>351</v>
      </c>
      <c r="E300" s="9" t="str">
        <f>"02"</f>
        <v>02</v>
      </c>
      <c r="F300" s="9">
        <v>5</v>
      </c>
      <c r="G300" s="9" t="s">
        <v>13</v>
      </c>
      <c r="H300" s="9"/>
      <c r="I300" s="9" t="s">
        <v>16</v>
      </c>
      <c r="J300" s="5" t="s">
        <v>449</v>
      </c>
      <c r="K300" s="8" t="s">
        <v>350</v>
      </c>
      <c r="L300" s="9">
        <v>2018</v>
      </c>
      <c r="M300" s="9" t="s">
        <v>17</v>
      </c>
      <c r="N300" s="9" t="s">
        <v>379</v>
      </c>
    </row>
    <row r="301" spans="1:14" ht="90" x14ac:dyDescent="0.25">
      <c r="A301" s="9" t="str">
        <f t="shared" si="8"/>
        <v>2020-10-24</v>
      </c>
      <c r="B301" s="9" t="str">
        <f>"1900"</f>
        <v>1900</v>
      </c>
      <c r="C301" s="10" t="s">
        <v>236</v>
      </c>
      <c r="D301" s="10"/>
      <c r="E301" s="9" t="str">
        <f>"2020"</f>
        <v>2020</v>
      </c>
      <c r="F301" s="9">
        <v>32</v>
      </c>
      <c r="G301" s="9" t="s">
        <v>52</v>
      </c>
      <c r="H301" s="9"/>
      <c r="I301" s="9" t="s">
        <v>16</v>
      </c>
      <c r="J301" s="5" t="s">
        <v>461</v>
      </c>
      <c r="K301" s="8" t="s">
        <v>237</v>
      </c>
      <c r="L301" s="9">
        <v>2020</v>
      </c>
      <c r="M301" s="9" t="s">
        <v>17</v>
      </c>
      <c r="N301" s="9" t="s">
        <v>400</v>
      </c>
    </row>
    <row r="302" spans="1:14" ht="60" x14ac:dyDescent="0.25">
      <c r="A302" s="2" t="str">
        <f t="shared" si="8"/>
        <v>2020-10-24</v>
      </c>
      <c r="B302" s="2" t="str">
        <f>"1930"</f>
        <v>1930</v>
      </c>
      <c r="C302" s="1" t="s">
        <v>82</v>
      </c>
      <c r="E302" s="2" t="str">
        <f>"2020"</f>
        <v>2020</v>
      </c>
      <c r="F302" s="2">
        <v>210</v>
      </c>
      <c r="G302" s="2" t="s">
        <v>52</v>
      </c>
      <c r="J302" s="7"/>
      <c r="K302" s="3" t="s">
        <v>83</v>
      </c>
      <c r="L302" s="2">
        <v>2020</v>
      </c>
      <c r="M302" s="2" t="s">
        <v>17</v>
      </c>
      <c r="N302" s="2" t="s">
        <v>366</v>
      </c>
    </row>
    <row r="303" spans="1:14" ht="75" x14ac:dyDescent="0.25">
      <c r="A303" s="2" t="str">
        <f t="shared" si="8"/>
        <v>2020-10-24</v>
      </c>
      <c r="B303" s="2" t="str">
        <f>"1935"</f>
        <v>1935</v>
      </c>
      <c r="C303" s="1" t="s">
        <v>352</v>
      </c>
      <c r="D303" s="1" t="s">
        <v>354</v>
      </c>
      <c r="E303" s="2" t="str">
        <f>"04"</f>
        <v>04</v>
      </c>
      <c r="F303" s="2">
        <v>2</v>
      </c>
      <c r="G303" s="2" t="s">
        <v>19</v>
      </c>
      <c r="I303" s="2" t="s">
        <v>16</v>
      </c>
      <c r="J303" s="7"/>
      <c r="K303" s="3" t="s">
        <v>353</v>
      </c>
      <c r="L303" s="2">
        <v>2013</v>
      </c>
      <c r="M303" s="2" t="s">
        <v>32</v>
      </c>
      <c r="N303" s="2" t="s">
        <v>412</v>
      </c>
    </row>
    <row r="304" spans="1:14" ht="90" x14ac:dyDescent="0.25">
      <c r="A304" s="2" t="str">
        <f t="shared" si="8"/>
        <v>2020-10-24</v>
      </c>
      <c r="B304" s="2" t="str">
        <f>"2025"</f>
        <v>2025</v>
      </c>
      <c r="C304" s="1" t="s">
        <v>109</v>
      </c>
      <c r="D304" s="1" t="s">
        <v>356</v>
      </c>
      <c r="E304" s="2" t="str">
        <f>"02"</f>
        <v>02</v>
      </c>
      <c r="F304" s="2">
        <v>0</v>
      </c>
      <c r="G304" s="2" t="s">
        <v>13</v>
      </c>
      <c r="I304" s="2" t="s">
        <v>16</v>
      </c>
      <c r="J304" s="7"/>
      <c r="K304" s="3" t="s">
        <v>355</v>
      </c>
      <c r="L304" s="2">
        <v>2018</v>
      </c>
      <c r="M304" s="2" t="s">
        <v>17</v>
      </c>
      <c r="N304" s="2" t="s">
        <v>408</v>
      </c>
    </row>
    <row r="305" spans="1:14" ht="90" x14ac:dyDescent="0.25">
      <c r="A305" s="9" t="str">
        <f t="shared" si="8"/>
        <v>2020-10-24</v>
      </c>
      <c r="B305" s="9" t="str">
        <f>"2035"</f>
        <v>2035</v>
      </c>
      <c r="C305" s="10" t="s">
        <v>87</v>
      </c>
      <c r="D305" s="10"/>
      <c r="E305" s="9" t="str">
        <f>"00"</f>
        <v>00</v>
      </c>
      <c r="F305" s="9">
        <v>0</v>
      </c>
      <c r="G305" s="9" t="s">
        <v>13</v>
      </c>
      <c r="H305" s="9"/>
      <c r="I305" s="9" t="s">
        <v>16</v>
      </c>
      <c r="J305" s="5" t="s">
        <v>462</v>
      </c>
      <c r="K305" s="8" t="s">
        <v>88</v>
      </c>
      <c r="L305" s="9">
        <v>2015</v>
      </c>
      <c r="M305" s="9" t="s">
        <v>32</v>
      </c>
      <c r="N305" s="9" t="s">
        <v>379</v>
      </c>
    </row>
    <row r="306" spans="1:14" ht="30" x14ac:dyDescent="0.25">
      <c r="A306" s="9" t="str">
        <f t="shared" si="8"/>
        <v>2020-10-24</v>
      </c>
      <c r="B306" s="9" t="str">
        <f>"2135"</f>
        <v>2135</v>
      </c>
      <c r="C306" s="10" t="s">
        <v>357</v>
      </c>
      <c r="D306" s="10" t="s">
        <v>54</v>
      </c>
      <c r="E306" s="9" t="str">
        <f>" "</f>
        <v xml:space="preserve"> </v>
      </c>
      <c r="F306" s="9">
        <v>0</v>
      </c>
      <c r="G306" s="9" t="s">
        <v>13</v>
      </c>
      <c r="H306" s="9" t="s">
        <v>85</v>
      </c>
      <c r="I306" s="9" t="s">
        <v>16</v>
      </c>
      <c r="J306" s="5" t="s">
        <v>463</v>
      </c>
      <c r="K306" s="8" t="s">
        <v>358</v>
      </c>
      <c r="L306" s="9">
        <v>1993</v>
      </c>
      <c r="M306" s="9" t="s">
        <v>17</v>
      </c>
      <c r="N306" s="9" t="s">
        <v>371</v>
      </c>
    </row>
    <row r="307" spans="1:14" ht="90" x14ac:dyDescent="0.25">
      <c r="A307" s="2" t="str">
        <f t="shared" si="8"/>
        <v>2020-10-24</v>
      </c>
      <c r="B307" s="2" t="str">
        <f>"2305"</f>
        <v>2305</v>
      </c>
      <c r="C307" s="1" t="s">
        <v>97</v>
      </c>
      <c r="E307" s="2" t="str">
        <f>" "</f>
        <v xml:space="preserve"> </v>
      </c>
      <c r="F307" s="2">
        <v>0</v>
      </c>
      <c r="G307" s="2" t="s">
        <v>19</v>
      </c>
      <c r="I307" s="2" t="s">
        <v>16</v>
      </c>
      <c r="J307" s="7"/>
      <c r="K307" s="3" t="s">
        <v>98</v>
      </c>
      <c r="L307" s="2">
        <v>2019</v>
      </c>
      <c r="M307" s="2" t="s">
        <v>17</v>
      </c>
      <c r="N307" s="2" t="s">
        <v>362</v>
      </c>
    </row>
    <row r="308" spans="1:14" ht="90" x14ac:dyDescent="0.25">
      <c r="A308" s="2" t="str">
        <f t="shared" si="8"/>
        <v>2020-10-24</v>
      </c>
      <c r="B308" s="2" t="str">
        <f>"2330"</f>
        <v>2330</v>
      </c>
      <c r="C308" s="1" t="s">
        <v>97</v>
      </c>
      <c r="E308" s="2" t="str">
        <f>" "</f>
        <v xml:space="preserve"> </v>
      </c>
      <c r="F308" s="2">
        <v>0</v>
      </c>
      <c r="G308" s="2" t="s">
        <v>13</v>
      </c>
      <c r="H308" s="2" t="s">
        <v>130</v>
      </c>
      <c r="I308" s="2" t="s">
        <v>16</v>
      </c>
      <c r="J308" s="7"/>
      <c r="K308" s="3" t="s">
        <v>98</v>
      </c>
      <c r="L308" s="2">
        <v>2019</v>
      </c>
      <c r="M308" s="2" t="s">
        <v>17</v>
      </c>
      <c r="N308" s="2" t="s">
        <v>401</v>
      </c>
    </row>
    <row r="309" spans="1:14" ht="60" x14ac:dyDescent="0.25">
      <c r="A309" s="2" t="str">
        <f t="shared" si="8"/>
        <v>2020-10-24</v>
      </c>
      <c r="B309" s="2" t="str">
        <f>"2400"</f>
        <v>2400</v>
      </c>
      <c r="C309" s="1" t="s">
        <v>12</v>
      </c>
      <c r="E309" s="2" t="str">
        <f>"03"</f>
        <v>03</v>
      </c>
      <c r="F309" s="2">
        <v>11</v>
      </c>
      <c r="G309" s="2" t="s">
        <v>13</v>
      </c>
      <c r="I309" s="2" t="s">
        <v>16</v>
      </c>
      <c r="J309" s="7"/>
      <c r="K309" s="3" t="s">
        <v>15</v>
      </c>
      <c r="L309" s="2">
        <v>2012</v>
      </c>
      <c r="M309" s="2" t="s">
        <v>17</v>
      </c>
      <c r="N309" s="2" t="s">
        <v>398</v>
      </c>
    </row>
    <row r="310" spans="1:14" ht="60" x14ac:dyDescent="0.25">
      <c r="A310" s="2" t="str">
        <f t="shared" si="8"/>
        <v>2020-10-24</v>
      </c>
      <c r="B310" s="2" t="str">
        <f>"2500"</f>
        <v>2500</v>
      </c>
      <c r="C310" s="1" t="s">
        <v>12</v>
      </c>
      <c r="E310" s="2" t="str">
        <f>"03"</f>
        <v>03</v>
      </c>
      <c r="F310" s="2">
        <v>11</v>
      </c>
      <c r="G310" s="2" t="s">
        <v>13</v>
      </c>
      <c r="I310" s="2" t="s">
        <v>16</v>
      </c>
      <c r="J310" s="7"/>
      <c r="K310" s="3" t="s">
        <v>15</v>
      </c>
      <c r="L310" s="2">
        <v>2012</v>
      </c>
      <c r="M310" s="2" t="s">
        <v>17</v>
      </c>
      <c r="N310" s="2" t="s">
        <v>398</v>
      </c>
    </row>
    <row r="311" spans="1:14" ht="60" x14ac:dyDescent="0.25">
      <c r="A311" s="2" t="str">
        <f t="shared" si="8"/>
        <v>2020-10-24</v>
      </c>
      <c r="B311" s="2" t="str">
        <f>"2600"</f>
        <v>2600</v>
      </c>
      <c r="C311" s="1" t="s">
        <v>12</v>
      </c>
      <c r="E311" s="2" t="str">
        <f>"03"</f>
        <v>03</v>
      </c>
      <c r="F311" s="2">
        <v>11</v>
      </c>
      <c r="G311" s="2" t="s">
        <v>13</v>
      </c>
      <c r="I311" s="2" t="s">
        <v>16</v>
      </c>
      <c r="J311" s="7"/>
      <c r="K311" s="3" t="s">
        <v>15</v>
      </c>
      <c r="L311" s="2">
        <v>2012</v>
      </c>
      <c r="M311" s="2" t="s">
        <v>17</v>
      </c>
      <c r="N311" s="2" t="s">
        <v>383</v>
      </c>
    </row>
    <row r="312" spans="1:14" ht="60" x14ac:dyDescent="0.25">
      <c r="A312" s="2" t="str">
        <f t="shared" si="8"/>
        <v>2020-10-24</v>
      </c>
      <c r="B312" s="2" t="str">
        <f>"2700"</f>
        <v>2700</v>
      </c>
      <c r="C312" s="1" t="s">
        <v>12</v>
      </c>
      <c r="E312" s="2" t="str">
        <f>"03"</f>
        <v>03</v>
      </c>
      <c r="F312" s="2">
        <v>11</v>
      </c>
      <c r="G312" s="2" t="s">
        <v>13</v>
      </c>
      <c r="I312" s="2" t="s">
        <v>16</v>
      </c>
      <c r="J312" s="7"/>
      <c r="K312" s="3" t="s">
        <v>15</v>
      </c>
      <c r="L312" s="2">
        <v>2012</v>
      </c>
      <c r="M312" s="2" t="s">
        <v>17</v>
      </c>
      <c r="N312" s="2" t="s">
        <v>383</v>
      </c>
    </row>
    <row r="313" spans="1:14" ht="60" x14ac:dyDescent="0.25">
      <c r="A313" s="2" t="str">
        <f t="shared" si="8"/>
        <v>2020-10-24</v>
      </c>
      <c r="B313" s="2" t="str">
        <f>"2800"</f>
        <v>2800</v>
      </c>
      <c r="C313" s="1" t="s">
        <v>12</v>
      </c>
      <c r="E313" s="2" t="str">
        <f>"03"</f>
        <v>03</v>
      </c>
      <c r="F313" s="2">
        <v>11</v>
      </c>
      <c r="G313" s="2" t="s">
        <v>13</v>
      </c>
      <c r="I313" s="2" t="s">
        <v>16</v>
      </c>
      <c r="J313" s="7"/>
      <c r="K313" s="3" t="s">
        <v>15</v>
      </c>
      <c r="L313" s="2">
        <v>2012</v>
      </c>
      <c r="M313" s="2" t="s">
        <v>17</v>
      </c>
      <c r="N313" s="2" t="s">
        <v>398</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1225705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2020-09-25T03:13:10Z</dcterms:created>
  <dcterms:modified xsi:type="dcterms:W3CDTF">2020-09-29T14:13:56Z</dcterms:modified>
</cp:coreProperties>
</file>